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82c583a2778f99e/Jyderup Gokart Klub/Klubmesterskab/"/>
    </mc:Choice>
  </mc:AlternateContent>
  <xr:revisionPtr revIDLastSave="1254" documentId="8_{E5616E6A-87D1-4671-9874-C0D7EAC373DA}" xr6:coauthVersionLast="47" xr6:coauthVersionMax="47" xr10:uidLastSave="{7DA6253C-27EF-48B8-8ADD-CEAC4ECB1672}"/>
  <bookViews>
    <workbookView xWindow="-110" yWindow="-110" windowWidth="25820" windowHeight="13900" activeTab="3" xr2:uid="{00000000-000D-0000-FFFF-FFFF00000000}"/>
  </bookViews>
  <sheets>
    <sheet name="Point system" sheetId="3" r:id="rId1"/>
    <sheet name="Pointberegning 60kg" sheetId="5" r:id="rId2"/>
    <sheet name="Pointberegning 80kg" sheetId="9" r:id="rId3"/>
    <sheet name="Pointberegning 100+Kg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9" l="1"/>
  <c r="O8" i="5"/>
  <c r="H9" i="9"/>
  <c r="H4" i="9"/>
  <c r="H7" i="9"/>
  <c r="H5" i="9"/>
  <c r="H6" i="9"/>
  <c r="H11" i="9"/>
  <c r="H10" i="9"/>
  <c r="H12" i="9"/>
  <c r="H13" i="9"/>
  <c r="H8" i="9"/>
  <c r="H14" i="9"/>
  <c r="H15" i="9"/>
  <c r="H16" i="9"/>
  <c r="H17" i="9"/>
  <c r="H18" i="9"/>
  <c r="H19" i="9"/>
  <c r="H20" i="9"/>
  <c r="H21" i="9"/>
  <c r="H22" i="9"/>
  <c r="H23" i="9"/>
  <c r="H24" i="9"/>
  <c r="H25" i="9"/>
  <c r="AC20" i="10" l="1"/>
  <c r="AB20" i="10"/>
  <c r="V20" i="10"/>
  <c r="U20" i="10"/>
  <c r="O20" i="10"/>
  <c r="N20" i="10"/>
  <c r="H20" i="10"/>
  <c r="G20" i="10"/>
  <c r="AC19" i="10"/>
  <c r="AB19" i="10"/>
  <c r="V19" i="10"/>
  <c r="U19" i="10"/>
  <c r="O19" i="10"/>
  <c r="N19" i="10"/>
  <c r="H19" i="10"/>
  <c r="G19" i="10"/>
  <c r="AC18" i="10"/>
  <c r="AB18" i="10"/>
  <c r="V18" i="10"/>
  <c r="U18" i="10"/>
  <c r="O18" i="10"/>
  <c r="N18" i="10"/>
  <c r="H18" i="10"/>
  <c r="G18" i="10"/>
  <c r="AC17" i="10"/>
  <c r="AB17" i="10"/>
  <c r="V17" i="10"/>
  <c r="U17" i="10"/>
  <c r="O17" i="10"/>
  <c r="N17" i="10"/>
  <c r="H17" i="10"/>
  <c r="G17" i="10"/>
  <c r="AC16" i="10"/>
  <c r="AB16" i="10"/>
  <c r="V16" i="10"/>
  <c r="U16" i="10"/>
  <c r="O16" i="10"/>
  <c r="N16" i="10"/>
  <c r="H16" i="10"/>
  <c r="G16" i="10"/>
  <c r="AC15" i="10"/>
  <c r="AB15" i="10"/>
  <c r="V15" i="10"/>
  <c r="U15" i="10"/>
  <c r="O15" i="10"/>
  <c r="N15" i="10"/>
  <c r="H15" i="10"/>
  <c r="G15" i="10"/>
  <c r="AC14" i="10"/>
  <c r="AB14" i="10"/>
  <c r="V14" i="10"/>
  <c r="U14" i="10"/>
  <c r="O14" i="10"/>
  <c r="N14" i="10"/>
  <c r="H14" i="10"/>
  <c r="G14" i="10"/>
  <c r="AC13" i="10"/>
  <c r="AB13" i="10"/>
  <c r="V13" i="10"/>
  <c r="U13" i="10"/>
  <c r="O13" i="10"/>
  <c r="N13" i="10"/>
  <c r="H13" i="10"/>
  <c r="G13" i="10"/>
  <c r="AC11" i="10"/>
  <c r="AB11" i="10"/>
  <c r="V11" i="10"/>
  <c r="U11" i="10"/>
  <c r="O11" i="10"/>
  <c r="N11" i="10"/>
  <c r="H11" i="10"/>
  <c r="G11" i="10"/>
  <c r="AC10" i="10"/>
  <c r="AB10" i="10"/>
  <c r="V10" i="10"/>
  <c r="U10" i="10"/>
  <c r="O10" i="10"/>
  <c r="N10" i="10"/>
  <c r="H10" i="10"/>
  <c r="G10" i="10"/>
  <c r="AC12" i="10"/>
  <c r="AB12" i="10"/>
  <c r="V12" i="10"/>
  <c r="U12" i="10"/>
  <c r="O12" i="10"/>
  <c r="N12" i="10"/>
  <c r="H12" i="10"/>
  <c r="G12" i="10"/>
  <c r="AC7" i="10"/>
  <c r="AB7" i="10"/>
  <c r="V7" i="10"/>
  <c r="U7" i="10"/>
  <c r="O7" i="10"/>
  <c r="N7" i="10"/>
  <c r="H7" i="10"/>
  <c r="G7" i="10"/>
  <c r="AC9" i="10"/>
  <c r="AB9" i="10"/>
  <c r="V9" i="10"/>
  <c r="U9" i="10"/>
  <c r="O9" i="10"/>
  <c r="N9" i="10"/>
  <c r="H9" i="10"/>
  <c r="G9" i="10"/>
  <c r="AC4" i="10"/>
  <c r="AB4" i="10"/>
  <c r="V4" i="10"/>
  <c r="U4" i="10"/>
  <c r="O4" i="10"/>
  <c r="N4" i="10"/>
  <c r="H4" i="10"/>
  <c r="G4" i="10"/>
  <c r="AC8" i="10"/>
  <c r="AB8" i="10"/>
  <c r="V8" i="10"/>
  <c r="U8" i="10"/>
  <c r="O8" i="10"/>
  <c r="N8" i="10"/>
  <c r="H8" i="10"/>
  <c r="G8" i="10"/>
  <c r="AC5" i="10"/>
  <c r="AB5" i="10"/>
  <c r="V5" i="10"/>
  <c r="U5" i="10"/>
  <c r="O5" i="10"/>
  <c r="N5" i="10"/>
  <c r="H5" i="10"/>
  <c r="G5" i="10"/>
  <c r="AC6" i="10"/>
  <c r="AB6" i="10"/>
  <c r="V6" i="10"/>
  <c r="U6" i="10"/>
  <c r="O6" i="10"/>
  <c r="N6" i="10"/>
  <c r="H6" i="10"/>
  <c r="G6" i="10"/>
  <c r="AC25" i="9"/>
  <c r="AB25" i="9"/>
  <c r="V25" i="9"/>
  <c r="U25" i="9"/>
  <c r="O25" i="9"/>
  <c r="N25" i="9"/>
  <c r="G25" i="9"/>
  <c r="AC24" i="9"/>
  <c r="AB24" i="9"/>
  <c r="V24" i="9"/>
  <c r="U24" i="9"/>
  <c r="O24" i="9"/>
  <c r="N24" i="9"/>
  <c r="G24" i="9"/>
  <c r="AC23" i="9"/>
  <c r="AB23" i="9"/>
  <c r="V23" i="9"/>
  <c r="U23" i="9"/>
  <c r="O23" i="9"/>
  <c r="N23" i="9"/>
  <c r="G23" i="9"/>
  <c r="AC22" i="9"/>
  <c r="AB22" i="9"/>
  <c r="V22" i="9"/>
  <c r="U22" i="9"/>
  <c r="O22" i="9"/>
  <c r="N22" i="9"/>
  <c r="G22" i="9"/>
  <c r="AC21" i="9"/>
  <c r="AB21" i="9"/>
  <c r="V21" i="9"/>
  <c r="U21" i="9"/>
  <c r="O21" i="9"/>
  <c r="N21" i="9"/>
  <c r="G21" i="9"/>
  <c r="AC20" i="9"/>
  <c r="AB20" i="9"/>
  <c r="V20" i="9"/>
  <c r="U20" i="9"/>
  <c r="O20" i="9"/>
  <c r="N20" i="9"/>
  <c r="G20" i="9"/>
  <c r="AC19" i="9"/>
  <c r="AB19" i="9"/>
  <c r="V19" i="9"/>
  <c r="U19" i="9"/>
  <c r="O19" i="9"/>
  <c r="N19" i="9"/>
  <c r="G19" i="9"/>
  <c r="AC18" i="9"/>
  <c r="AB18" i="9"/>
  <c r="V18" i="9"/>
  <c r="U18" i="9"/>
  <c r="O18" i="9"/>
  <c r="N18" i="9"/>
  <c r="G18" i="9"/>
  <c r="AC17" i="9"/>
  <c r="AB17" i="9"/>
  <c r="V17" i="9"/>
  <c r="U17" i="9"/>
  <c r="O17" i="9"/>
  <c r="N17" i="9"/>
  <c r="G17" i="9"/>
  <c r="AC16" i="9"/>
  <c r="AB16" i="9"/>
  <c r="V16" i="9"/>
  <c r="U16" i="9"/>
  <c r="O16" i="9"/>
  <c r="N16" i="9"/>
  <c r="G16" i="9"/>
  <c r="AC15" i="9"/>
  <c r="AB15" i="9"/>
  <c r="V15" i="9"/>
  <c r="U15" i="9"/>
  <c r="O15" i="9"/>
  <c r="N15" i="9"/>
  <c r="G15" i="9"/>
  <c r="AC14" i="9"/>
  <c r="AB14" i="9"/>
  <c r="V14" i="9"/>
  <c r="U14" i="9"/>
  <c r="O14" i="9"/>
  <c r="N14" i="9"/>
  <c r="G14" i="9"/>
  <c r="AC8" i="9"/>
  <c r="AB8" i="9"/>
  <c r="V8" i="9"/>
  <c r="U8" i="9"/>
  <c r="O8" i="9"/>
  <c r="N8" i="9"/>
  <c r="G8" i="9"/>
  <c r="AC12" i="9"/>
  <c r="AB12" i="9"/>
  <c r="V12" i="9"/>
  <c r="U12" i="9"/>
  <c r="O12" i="9"/>
  <c r="N12" i="9"/>
  <c r="G12" i="9"/>
  <c r="AC5" i="9"/>
  <c r="AB5" i="9"/>
  <c r="V5" i="9"/>
  <c r="U5" i="9"/>
  <c r="O5" i="9"/>
  <c r="N5" i="9"/>
  <c r="G5" i="9"/>
  <c r="AC10" i="9"/>
  <c r="AB10" i="9"/>
  <c r="V10" i="9"/>
  <c r="U10" i="9"/>
  <c r="O10" i="9"/>
  <c r="N10" i="9"/>
  <c r="G10" i="9"/>
  <c r="AC13" i="9"/>
  <c r="AB13" i="9"/>
  <c r="V13" i="9"/>
  <c r="U13" i="9"/>
  <c r="O13" i="9"/>
  <c r="N13" i="9"/>
  <c r="G13" i="9"/>
  <c r="AC11" i="9"/>
  <c r="AB11" i="9"/>
  <c r="V11" i="9"/>
  <c r="U11" i="9"/>
  <c r="O11" i="9"/>
  <c r="N11" i="9"/>
  <c r="G11" i="9"/>
  <c r="AC4" i="9"/>
  <c r="AB4" i="9"/>
  <c r="V4" i="9"/>
  <c r="U4" i="9"/>
  <c r="O4" i="9"/>
  <c r="N4" i="9"/>
  <c r="G4" i="9"/>
  <c r="AC9" i="9"/>
  <c r="AB9" i="9"/>
  <c r="U9" i="9"/>
  <c r="O9" i="9"/>
  <c r="N9" i="9"/>
  <c r="G9" i="9"/>
  <c r="AC6" i="9"/>
  <c r="AB6" i="9"/>
  <c r="V6" i="9"/>
  <c r="U6" i="9"/>
  <c r="O6" i="9"/>
  <c r="N6" i="9"/>
  <c r="G6" i="9"/>
  <c r="AC7" i="9"/>
  <c r="AB7" i="9"/>
  <c r="V7" i="9"/>
  <c r="U7" i="9"/>
  <c r="O7" i="9"/>
  <c r="N7" i="9"/>
  <c r="G7" i="9"/>
  <c r="AC8" i="5"/>
  <c r="AC4" i="5"/>
  <c r="AC5" i="5"/>
  <c r="AC7" i="5"/>
  <c r="AC6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B8" i="5"/>
  <c r="AB4" i="5"/>
  <c r="AB5" i="5"/>
  <c r="AB7" i="5"/>
  <c r="AB6" i="5"/>
  <c r="AB9" i="5"/>
  <c r="AB10" i="5"/>
  <c r="AB11" i="5"/>
  <c r="AB12" i="5"/>
  <c r="AB13" i="5"/>
  <c r="AB14" i="5"/>
  <c r="AB15" i="5"/>
  <c r="AB16" i="5"/>
  <c r="AB17" i="5"/>
  <c r="AB18" i="5"/>
  <c r="AB19" i="5"/>
  <c r="AB20" i="5"/>
  <c r="V8" i="5"/>
  <c r="V4" i="5"/>
  <c r="V5" i="5"/>
  <c r="V7" i="5"/>
  <c r="V6" i="5"/>
  <c r="V9" i="5"/>
  <c r="V10" i="5"/>
  <c r="V11" i="5"/>
  <c r="V12" i="5"/>
  <c r="V13" i="5"/>
  <c r="V14" i="5"/>
  <c r="V15" i="5"/>
  <c r="V16" i="5"/>
  <c r="V17" i="5"/>
  <c r="V18" i="5"/>
  <c r="V19" i="5"/>
  <c r="V20" i="5"/>
  <c r="U8" i="5"/>
  <c r="U4" i="5"/>
  <c r="U5" i="5"/>
  <c r="U7" i="5"/>
  <c r="U6" i="5"/>
  <c r="U9" i="5"/>
  <c r="U10" i="5"/>
  <c r="U11" i="5"/>
  <c r="U12" i="5"/>
  <c r="U13" i="5"/>
  <c r="U14" i="5"/>
  <c r="U15" i="5"/>
  <c r="U16" i="5"/>
  <c r="U17" i="5"/>
  <c r="U18" i="5"/>
  <c r="U19" i="5"/>
  <c r="U20" i="5"/>
  <c r="O4" i="5"/>
  <c r="O5" i="5"/>
  <c r="O7" i="5"/>
  <c r="O6" i="5"/>
  <c r="O9" i="5"/>
  <c r="O10" i="5"/>
  <c r="O11" i="5"/>
  <c r="O12" i="5"/>
  <c r="O13" i="5"/>
  <c r="O14" i="5"/>
  <c r="O15" i="5"/>
  <c r="O16" i="5"/>
  <c r="O17" i="5"/>
  <c r="O18" i="5"/>
  <c r="O19" i="5"/>
  <c r="O20" i="5"/>
  <c r="N8" i="5"/>
  <c r="N4" i="5"/>
  <c r="N5" i="5"/>
  <c r="N7" i="5"/>
  <c r="N6" i="5"/>
  <c r="N9" i="5"/>
  <c r="N10" i="5"/>
  <c r="N11" i="5"/>
  <c r="N12" i="5"/>
  <c r="N13" i="5"/>
  <c r="N14" i="5"/>
  <c r="N15" i="5"/>
  <c r="N16" i="5"/>
  <c r="N17" i="5"/>
  <c r="N18" i="5"/>
  <c r="N19" i="5"/>
  <c r="N20" i="5"/>
  <c r="H8" i="5"/>
  <c r="H4" i="5"/>
  <c r="H5" i="5"/>
  <c r="H7" i="5"/>
  <c r="H6" i="5"/>
  <c r="H9" i="5"/>
  <c r="H10" i="5"/>
  <c r="H11" i="5"/>
  <c r="H12" i="5"/>
  <c r="H13" i="5"/>
  <c r="H14" i="5"/>
  <c r="H15" i="5"/>
  <c r="H16" i="5"/>
  <c r="H17" i="5"/>
  <c r="H18" i="5"/>
  <c r="H19" i="5"/>
  <c r="H20" i="5"/>
  <c r="C2" i="3"/>
  <c r="D2" i="3"/>
  <c r="C102" i="3"/>
  <c r="D102" i="3"/>
  <c r="G5" i="5"/>
  <c r="G7" i="5"/>
  <c r="G6" i="5"/>
  <c r="G9" i="5"/>
  <c r="G10" i="5"/>
  <c r="G11" i="5"/>
  <c r="G12" i="5"/>
  <c r="G13" i="5"/>
  <c r="G14" i="5"/>
  <c r="G15" i="5"/>
  <c r="G16" i="5"/>
  <c r="G17" i="5"/>
  <c r="G18" i="5"/>
  <c r="G19" i="5"/>
  <c r="G20" i="5"/>
  <c r="D4" i="3"/>
  <c r="D5" i="3"/>
  <c r="G8" i="5" s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3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AD9" i="5" l="1"/>
  <c r="AF9" i="5" s="1"/>
  <c r="AD10" i="5"/>
  <c r="AF10" i="5" s="1"/>
  <c r="AD20" i="5"/>
  <c r="AF20" i="5" s="1"/>
  <c r="AD16" i="5"/>
  <c r="AF16" i="5" s="1"/>
  <c r="AD6" i="5"/>
  <c r="AF6" i="5" s="1"/>
  <c r="AD7" i="5"/>
  <c r="AF7" i="5" s="1"/>
  <c r="AD19" i="5"/>
  <c r="AF19" i="5" s="1"/>
  <c r="AD13" i="5"/>
  <c r="AF13" i="5" s="1"/>
  <c r="AD17" i="9"/>
  <c r="AF17" i="9" s="1"/>
  <c r="AD18" i="5"/>
  <c r="AF18" i="5" s="1"/>
  <c r="AD17" i="5"/>
  <c r="AF17" i="5" s="1"/>
  <c r="AD11" i="5"/>
  <c r="AF11" i="5" s="1"/>
  <c r="AD15" i="5"/>
  <c r="AF15" i="5" s="1"/>
  <c r="AD12" i="5"/>
  <c r="AF12" i="5" s="1"/>
  <c r="AD14" i="5"/>
  <c r="AF14" i="5" s="1"/>
  <c r="AD5" i="5"/>
  <c r="AF5" i="5" s="1"/>
  <c r="AD19" i="9"/>
  <c r="AF19" i="9" s="1"/>
  <c r="AD15" i="9"/>
  <c r="AF15" i="9" s="1"/>
  <c r="AD8" i="9"/>
  <c r="AF8" i="9" s="1"/>
  <c r="AD25" i="9"/>
  <c r="AF25" i="9" s="1"/>
  <c r="AD5" i="9"/>
  <c r="AF5" i="9" s="1"/>
  <c r="AD4" i="9"/>
  <c r="AF4" i="9" s="1"/>
  <c r="AD23" i="9"/>
  <c r="AF23" i="9" s="1"/>
  <c r="AD6" i="9"/>
  <c r="AF6" i="9" s="1"/>
  <c r="AD21" i="9"/>
  <c r="AF21" i="9" s="1"/>
  <c r="AD13" i="9"/>
  <c r="AF13" i="9" s="1"/>
  <c r="AD10" i="9"/>
  <c r="AF10" i="9" s="1"/>
  <c r="AD14" i="9"/>
  <c r="AF14" i="9" s="1"/>
  <c r="AD18" i="9"/>
  <c r="AF18" i="9" s="1"/>
  <c r="AD22" i="9"/>
  <c r="AF22" i="9" s="1"/>
  <c r="AD12" i="9"/>
  <c r="AF12" i="9" s="1"/>
  <c r="AD16" i="9"/>
  <c r="AF16" i="9" s="1"/>
  <c r="AD20" i="9"/>
  <c r="AF20" i="9" s="1"/>
  <c r="AD24" i="9"/>
  <c r="AF24" i="9" s="1"/>
  <c r="AD11" i="9"/>
  <c r="AF11" i="9" s="1"/>
  <c r="AD9" i="9"/>
  <c r="AF9" i="9" s="1"/>
  <c r="AD7" i="9"/>
  <c r="AF7" i="9" s="1"/>
  <c r="AD4" i="5"/>
  <c r="AF4" i="5" s="1"/>
  <c r="AD8" i="5"/>
  <c r="AF8" i="5" s="1"/>
  <c r="AD11" i="10"/>
  <c r="AF11" i="10" s="1"/>
  <c r="AD6" i="10"/>
  <c r="AF6" i="10" s="1"/>
  <c r="AD14" i="10"/>
  <c r="AF14" i="10" s="1"/>
  <c r="AD8" i="10"/>
  <c r="AF8" i="10" s="1"/>
  <c r="AD9" i="10"/>
  <c r="AF9" i="10" s="1"/>
  <c r="AD17" i="10"/>
  <c r="AF17" i="10" s="1"/>
  <c r="AD20" i="10"/>
  <c r="AF20" i="10" s="1"/>
  <c r="AD18" i="10"/>
  <c r="AF18" i="10" s="1"/>
  <c r="AD16" i="10"/>
  <c r="AF16" i="10" s="1"/>
  <c r="AD12" i="10"/>
  <c r="AF12" i="10" s="1"/>
  <c r="AD7" i="10"/>
  <c r="AF7" i="10" s="1"/>
  <c r="AD10" i="10"/>
  <c r="AF10" i="10" s="1"/>
  <c r="AD13" i="10"/>
  <c r="AF13" i="10" s="1"/>
  <c r="AD19" i="10"/>
  <c r="AF19" i="10" s="1"/>
  <c r="AD15" i="10"/>
  <c r="AF15" i="10" s="1"/>
  <c r="AD4" i="10"/>
  <c r="AF4" i="10" s="1"/>
  <c r="AD5" i="10"/>
  <c r="AF5" i="10" s="1"/>
  <c r="G4" i="5"/>
</calcChain>
</file>

<file path=xl/sharedStrings.xml><?xml version="1.0" encoding="utf-8"?>
<sst xmlns="http://schemas.openxmlformats.org/spreadsheetml/2006/main" count="142" uniqueCount="68">
  <si>
    <t>Position</t>
  </si>
  <si>
    <t>Kører</t>
  </si>
  <si>
    <t>Finale</t>
  </si>
  <si>
    <t>Point Pre finale</t>
  </si>
  <si>
    <t>Pointstilling 80kg</t>
  </si>
  <si>
    <t>Point Tidtagning og Heat1</t>
  </si>
  <si>
    <t>Viggo Carstensen</t>
  </si>
  <si>
    <t>Markus Hansen</t>
  </si>
  <si>
    <t>Jonas Larsen</t>
  </si>
  <si>
    <t>Frej Falster</t>
  </si>
  <si>
    <t>Henrik Philipsen</t>
  </si>
  <si>
    <t>Morten Hansen</t>
  </si>
  <si>
    <t>Rasmus Mogensen</t>
  </si>
  <si>
    <t>Paw Hansen</t>
  </si>
  <si>
    <t>Tim Falster</t>
  </si>
  <si>
    <t>Afd 1: Total</t>
  </si>
  <si>
    <t>Afd1: Tidtagning</t>
  </si>
  <si>
    <t>Afd1: Heat 1</t>
  </si>
  <si>
    <t>Afd1: Pre finale</t>
  </si>
  <si>
    <t>Afd1: ekstra heat</t>
  </si>
  <si>
    <t>Afd1: Finale</t>
  </si>
  <si>
    <t>Afd1: Finale Point</t>
  </si>
  <si>
    <t>Afd 3: Total</t>
  </si>
  <si>
    <t>Afd 2: Total</t>
  </si>
  <si>
    <t>Afd3: Tidtagning</t>
  </si>
  <si>
    <t>Afd3: Heat 1</t>
  </si>
  <si>
    <t>Afd3: Pre finale</t>
  </si>
  <si>
    <t>Afd3: ekstra heat</t>
  </si>
  <si>
    <t>Afd3: Finale</t>
  </si>
  <si>
    <t>Afd3: Finale Point</t>
  </si>
  <si>
    <t>Afd4: Tidtagning</t>
  </si>
  <si>
    <t>Afd4: Heat 1</t>
  </si>
  <si>
    <t>Afd4: Pre finale</t>
  </si>
  <si>
    <t>Afd4: ekstra heat</t>
  </si>
  <si>
    <t>Afd4: Finale</t>
  </si>
  <si>
    <t>Afd4: Finale Point</t>
  </si>
  <si>
    <t>Afd 4: Total</t>
  </si>
  <si>
    <t>TOTAL</t>
  </si>
  <si>
    <t>Afd2: Tidtagning</t>
  </si>
  <si>
    <t>Afd2: Heat 1</t>
  </si>
  <si>
    <t>Afd2: Pre finale</t>
  </si>
  <si>
    <t>Afd2: ekstra heat</t>
  </si>
  <si>
    <t>Afd2: Finale</t>
  </si>
  <si>
    <t>Afd2: Finale Point</t>
  </si>
  <si>
    <t>Første Afdeling</t>
  </si>
  <si>
    <t>Anden Afdeling</t>
  </si>
  <si>
    <t>Tredje Afdeling</t>
  </si>
  <si>
    <t>Fjedre Afdeling</t>
  </si>
  <si>
    <t>Magnus Hansen</t>
  </si>
  <si>
    <t>Anton Bernd</t>
  </si>
  <si>
    <t>Lea Bernd</t>
  </si>
  <si>
    <t>Claudia Høyer</t>
  </si>
  <si>
    <t>Johs Høyer</t>
  </si>
  <si>
    <t>Pointstilling 100kg</t>
  </si>
  <si>
    <t>Pointstilling 60kg</t>
  </si>
  <si>
    <t>Lukas Stripp</t>
  </si>
  <si>
    <t>Milas Martinsen</t>
  </si>
  <si>
    <t>Alex Jensen</t>
  </si>
  <si>
    <t>Oskar Pedersen</t>
  </si>
  <si>
    <t>Nicolas Uglebjerg</t>
  </si>
  <si>
    <t>2026 TOTAL</t>
  </si>
  <si>
    <t>Fratræk</t>
  </si>
  <si>
    <t>William Dalskov</t>
  </si>
  <si>
    <t>Siri Raisrick</t>
  </si>
  <si>
    <t>Placering</t>
  </si>
  <si>
    <t>Jan Hansen</t>
  </si>
  <si>
    <t>Martin Vinzents</t>
  </si>
  <si>
    <t>Frederik Andersen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</si>
</sst>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ptos Narrow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sz val="18"/>
      <color theme="1"/>
      <name val="Calibri"/>
      <family val="2"/>
      <scheme val="minor"/>
    </font>
    <font>
      <sz val="11"/>
      <color rgb="FF000000"/>
      <name val="Aptos Narrow"/>
    </font>
    <font>
      <b/>
      <sz val="11"/>
      <color theme="0"/>
      <name val="Aptos Narrow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0" applyFont="1"/>
    <xf numFmtId="0" fontId="2" fillId="2" borderId="0" xfId="0" applyFont="1" applyFill="1"/>
    <xf numFmtId="0" fontId="0" fillId="3" borderId="4" xfId="0" applyFill="1" applyBorder="1"/>
    <xf numFmtId="0" fontId="0" fillId="0" borderId="4" xfId="0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8" borderId="0" xfId="0" applyFont="1" applyFill="1" applyAlignment="1">
      <alignment horizontal="center"/>
    </xf>
    <xf numFmtId="0" fontId="12" fillId="8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8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</cellXfs>
  <cellStyles count="1">
    <cellStyle name="Normal" xfId="0" builtinId="0"/>
  </cellStyles>
  <dxfs count="110">
    <dxf>
      <font>
        <strike val="0"/>
        <outline val="0"/>
        <shadow val="0"/>
        <u val="none"/>
        <vertAlign val="baseline"/>
        <sz val="11"/>
        <color rgb="FF000000"/>
        <name val="Aptos Narrow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ptos Narrow"/>
        <scheme val="none"/>
      </font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rgb="FF000000"/>
        <name val="Aptos Narrow"/>
        <scheme val="none"/>
      </font>
      <numFmt numFmtId="0" formatCode="General"/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Aptos Narrow"/>
        <scheme val="none"/>
      </font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ptos Narrow"/>
        <scheme val="none"/>
      </font>
      <fill>
        <patternFill patternType="none">
          <fgColor rgb="FF000000"/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>
          <bgColor rgb="FFD9D9D9"/>
        </patternFill>
      </fill>
    </dxf>
    <dxf>
      <fill>
        <patternFill>
          <bgColor rgb="FFCAEDFB"/>
        </patternFill>
      </fill>
    </dxf>
    <dxf>
      <fill>
        <patternFill>
          <bgColor rgb="FF44B3E1"/>
        </patternFill>
      </fill>
    </dxf>
  </dxfs>
  <tableStyles count="1" defaultTableStyle="TableStyleMedium2" defaultPivotStyle="PivotStyleLight16">
    <tableStyle name="VandelGokart" pivot="0" count="3" xr9:uid="{00000000-0011-0000-FFFF-FFFF00000000}">
      <tableStyleElement type="wholeTable" dxfId="109"/>
      <tableStyleElement type="firstRowStripe" dxfId="108"/>
      <tableStyleElement type="secondRowStripe" dxfId="107"/>
    </tableStyle>
  </tableStyles>
  <colors>
    <mruColors>
      <color rgb="FFCCFFFF"/>
      <color rgb="FF66FFFF"/>
      <color rgb="FF33CCCC"/>
      <color rgb="FFD9D9D9"/>
      <color rgb="FFCAEDFB"/>
      <color rgb="FF44B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intSystem" displayName="PointSystem" ref="A1:D102" totalsRowShown="0">
  <autoFilter ref="A1:D102" xr:uid="{00000000-0009-0000-0100-000001000000}"/>
  <tableColumns count="4">
    <tableColumn id="1" xr3:uid="{00000000-0010-0000-0000-000001000000}" name="Position"/>
    <tableColumn id="2" xr3:uid="{00000000-0010-0000-0000-000002000000}" name="Point Tidtagning og Heat1"/>
    <tableColumn id="4" xr3:uid="{00000000-0010-0000-0000-000004000000}" name="Point Pre finale" dataDxfId="71">
      <calculatedColumnFormula>PointSystem[[#This Row],[Point Tidtagning og Heat1]]*1</calculatedColumnFormula>
    </tableColumn>
    <tableColumn id="3" xr3:uid="{86F05654-EE52-4D3C-9D09-727A3D5A4F08}" name="Finale" dataDxfId="70">
      <calculatedColumnFormula>PointSystem[[#This Row],[Point Tidtagning og Heat1]]*2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3D5D9E6-9CD7-4919-93C9-C4750329C2A6}" name="Tabel246" displayName="Tabel246" ref="A3:AF20" totalsRowShown="0" headerRowDxfId="69" dataDxfId="68" tableBorderDxfId="67">
  <autoFilter ref="A3:AF20" xr:uid="{B3D5D9E6-9CD7-4919-93C9-C4750329C2A6}"/>
  <sortState xmlns:xlrd2="http://schemas.microsoft.com/office/spreadsheetml/2017/richdata2" ref="A4:AF20">
    <sortCondition descending="1" ref="AF3:AF20"/>
  </sortState>
  <tableColumns count="32">
    <tableColumn id="1" xr3:uid="{4B40B9F3-E11F-43E7-8363-A4E1B18EC8B8}" name="Kører" dataDxfId="66"/>
    <tableColumn id="21" xr3:uid="{F25B0FED-F2F8-4475-AC4A-CFE28A2EA20A}" name="Afd1: Tidtagning" dataDxfId="65"/>
    <tableColumn id="15" xr3:uid="{A0CDC2C6-513B-4E9E-9333-50ADAE7F78DC}" name="Afd1: Heat 1" dataDxfId="64"/>
    <tableColumn id="14" xr3:uid="{5594CAE1-C237-407D-9ECD-CF06F23883DB}" name="Afd1: Pre finale" dataDxfId="63"/>
    <tableColumn id="22" xr3:uid="{3BE1FF04-5413-49CC-8710-14C20A789374}" name="Afd1: ekstra heat" dataDxfId="62"/>
    <tableColumn id="8" xr3:uid="{17B5C28A-5E47-4DDD-9CC7-6D7BA5CB821C}" name="Afd1: Finale" dataDxfId="61"/>
    <tableColumn id="10" xr3:uid="{62D9DD8E-7323-4D1C-BDA2-4DF01B756564}" name="Afd1: Finale Point" dataDxfId="60">
      <calculatedColumnFormula>_xlfn.IFNA(VLOOKUP(Tabel246[[#This Row],[Afd1: Finale]],PointSystem[],4,0),0)</calculatedColumnFormula>
    </tableColumn>
    <tableColumn id="2" xr3:uid="{5CCE5CA5-9642-4D84-A1C1-365C15539F6A}" name="Afd 1: Total" dataDxfId="59">
      <calculatedColumnFormula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calculatedColumnFormula>
    </tableColumn>
    <tableColumn id="3" xr3:uid="{95CF6F37-6526-4D8A-97AA-8C309C52FE20}" name="Afd2: Tidtagning" dataDxfId="58"/>
    <tableColumn id="4" xr3:uid="{6BB653A4-B695-4847-B670-28A7A7013AEC}" name="Afd2: Heat 1" dataDxfId="57"/>
    <tableColumn id="5" xr3:uid="{FE8A49FA-70AA-4C96-8387-55179DFAA96C}" name="Afd2: Pre finale" dataDxfId="56"/>
    <tableColumn id="6" xr3:uid="{93A60E58-EFF7-4992-969C-390C4FA27973}" name="Afd2: ekstra heat" dataDxfId="55"/>
    <tableColumn id="7" xr3:uid="{FC701239-22B0-4CA8-89E4-456804F36C5E}" name="Afd2: Finale" dataDxfId="54"/>
    <tableColumn id="9" xr3:uid="{2BB154B0-B64A-42B2-A40B-8F9C6758963A}" name="Afd2: Finale Point" dataDxfId="53">
      <calculatedColumnFormula>_xlfn.IFNA(VLOOKUP(Tabel246[[#This Row],[Afd2: Finale]],PointSystem[],4,0),0)</calculatedColumnFormula>
    </tableColumn>
    <tableColumn id="11" xr3:uid="{8DB0AFDF-AC7D-44AC-904E-192C49623F63}" name="Afd 2: Total" dataDxfId="52">
      <calculatedColumnFormula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calculatedColumnFormula>
    </tableColumn>
    <tableColumn id="12" xr3:uid="{C43AEB14-53F8-412F-A6CC-9616F478CFF0}" name="Afd3: Tidtagning" dataDxfId="51"/>
    <tableColumn id="13" xr3:uid="{519685CA-8665-4501-BA47-BB217DAB7E8D}" name="Afd3: Heat 1" dataDxfId="50"/>
    <tableColumn id="16" xr3:uid="{250CE2DA-D52A-4B22-A2D7-C0E8E00B7F0F}" name="Afd3: Pre finale" dataDxfId="49"/>
    <tableColumn id="17" xr3:uid="{A36AA92B-5C8B-4EC3-A2E5-526C2825C481}" name="Afd3: ekstra heat" dataDxfId="48"/>
    <tableColumn id="18" xr3:uid="{9AC0FB04-EDF1-4679-992C-C6503C06503F}" name="Afd3: Finale" dataDxfId="47"/>
    <tableColumn id="19" xr3:uid="{E58E8D8A-618F-4C7C-8F76-5E450900994C}" name="Afd3: Finale Point" dataDxfId="46">
      <calculatedColumnFormula>_xlfn.IFNA(VLOOKUP(Tabel246[[#This Row],[Afd3: Finale]],PointSystem[],4,0),0)</calculatedColumnFormula>
    </tableColumn>
    <tableColumn id="20" xr3:uid="{55E67964-F787-4B9D-B15C-F127B9671A07}" name="Afd 3: Total" dataDxfId="45">
      <calculatedColumnFormula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calculatedColumnFormula>
    </tableColumn>
    <tableColumn id="23" xr3:uid="{370CB1DD-701C-4E68-8790-8DF2DF9AC473}" name="Afd4: Tidtagning" dataDxfId="44"/>
    <tableColumn id="24" xr3:uid="{12D5333D-D26E-4C73-AB81-44CD9D5FF11D}" name="Afd4: Heat 1" dataDxfId="43"/>
    <tableColumn id="25" xr3:uid="{A6915E34-CCC3-4365-B170-D3468C7B6DEF}" name="Afd4: Pre finale" dataDxfId="42"/>
    <tableColumn id="26" xr3:uid="{9346148A-847C-458F-AEC2-37C5FBE23CF7}" name="Afd4: ekstra heat" dataDxfId="41"/>
    <tableColumn id="27" xr3:uid="{45FB0B52-2AD6-4F24-BC19-5D540FFA4D0E}" name="Afd4: Finale" dataDxfId="40"/>
    <tableColumn id="28" xr3:uid="{B73B1599-BA1F-464D-89BF-B4F82149E4F7}" name="Afd4: Finale Point" dataDxfId="39">
      <calculatedColumnFormula>_xlfn.IFNA(VLOOKUP(Tabel246[[#This Row],[Afd4: Finale]],PointSystem[],4,0),0)</calculatedColumnFormula>
    </tableColumn>
    <tableColumn id="29" xr3:uid="{BB830871-DB61-479D-8446-D5491C054F56}" name="Afd 4: Total" dataDxfId="38">
      <calculatedColumnFormula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calculatedColumnFormula>
    </tableColumn>
    <tableColumn id="30" xr3:uid="{9BDE299E-D904-48BC-BB04-967DEDC2FD22}" name="TOTAL" dataDxfId="37">
      <calculatedColumnFormula>Tabel246[[#This Row],[Afd 1: Total]]+Tabel246[[#This Row],[Afd 2: Total]]+Tabel246[[#This Row],[Afd 3: Total]]+Tabel246[[#This Row],[Afd 4: Total]]</calculatedColumnFormula>
    </tableColumn>
    <tableColumn id="31" xr3:uid="{7B49A963-A621-4FCE-89D3-9BFE5253CF98}" name="Fratræk" dataDxfId="36"/>
    <tableColumn id="32" xr3:uid="{B5318B75-2D3B-4322-A274-FC4F1A417817}" name="2026 TOTAL" dataDxfId="35">
      <calculatedColumnFormula>Tabel246[[#This Row],[TOTAL]]-Tabel246[[#This Row],[Fratræk]]</calculatedColumnFormula>
    </tableColumn>
  </tableColumns>
  <tableStyleInfo name="VandelGokar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BEA07A-4837-43F9-A604-1B18E272794A}" name="Tabel2463" displayName="Tabel2463" ref="A3:AF25" totalsRowShown="0" headerRowDxfId="34" dataDxfId="33" tableBorderDxfId="32">
  <autoFilter ref="A3:AF25" xr:uid="{B3D5D9E6-9CD7-4919-93C9-C4750329C2A6}"/>
  <sortState xmlns:xlrd2="http://schemas.microsoft.com/office/spreadsheetml/2017/richdata2" ref="A4:AF25">
    <sortCondition descending="1" ref="AF3:AF25"/>
  </sortState>
  <tableColumns count="32">
    <tableColumn id="1" xr3:uid="{7C6B83ED-FC41-4043-8CB0-FF42F2258EC0}" name="Kører" dataDxfId="31"/>
    <tableColumn id="21" xr3:uid="{4D78FF35-3C4E-4AB5-A9F2-4AEADD040D97}" name="Afd1: Tidtagning" dataDxfId="30"/>
    <tableColumn id="15" xr3:uid="{448BC568-B452-4BF4-8B3E-E6A977AAACA4}" name="Afd1: Heat 1" dataDxfId="29"/>
    <tableColumn id="14" xr3:uid="{68E6D6F2-6953-4D9C-871B-FAFF1EBA66C8}" name="Afd1: Pre finale" dataDxfId="28"/>
    <tableColumn id="22" xr3:uid="{FD580A45-4906-4328-9464-E69580ACE20F}" name="Afd1: ekstra heat" dataDxfId="27"/>
    <tableColumn id="8" xr3:uid="{4069DB96-3C2B-4975-8A62-700AB370BF28}" name="Afd1: Finale" dataDxfId="26"/>
    <tableColumn id="10" xr3:uid="{FFF83B1B-CF01-45E3-965C-FA95F2417548}" name="Afd1: Finale Point" dataDxfId="25">
      <calculatedColumnFormula>_xlfn.IFNA(VLOOKUP(Tabel2463[[#This Row],[Afd1: Finale]],PointSystem[],4,0),0)</calculatedColumnFormula>
    </tableColumn>
    <tableColumn id="2" xr3:uid="{85F50807-C056-4035-BC73-C6643CF5BA45}" name="Afd 1: Total" dataDxfId="24">
      <calculatedColumnFormula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calculatedColumnFormula>
    </tableColumn>
    <tableColumn id="3" xr3:uid="{93D04CEE-8566-430C-8CA1-EFFD09C39F0E}" name="Afd2: Tidtagning" dataDxfId="23"/>
    <tableColumn id="4" xr3:uid="{5EFE2F5D-35C3-4494-98FA-0A41EC6EB94A}" name="Afd2: Heat 1" dataDxfId="22"/>
    <tableColumn id="5" xr3:uid="{1C3159FC-1794-4222-8591-AEA96D6F42E5}" name="Afd2: Pre finale" dataDxfId="21"/>
    <tableColumn id="6" xr3:uid="{D3075243-F58A-4254-AD8D-B5582AF03D9E}" name="Afd2: ekstra heat" dataDxfId="20"/>
    <tableColumn id="7" xr3:uid="{9CCB71D8-7C36-44E1-9990-C6CE783B7BCD}" name="Afd2: Finale" dataDxfId="19"/>
    <tableColumn id="9" xr3:uid="{02D60029-9496-4C4C-A4AA-8611D0A43A5F}" name="Afd2: Finale Point" dataDxfId="18">
      <calculatedColumnFormula>_xlfn.IFNA(VLOOKUP(Tabel2463[[#This Row],[Afd2: Finale]],PointSystem[],4,0),0)</calculatedColumnFormula>
    </tableColumn>
    <tableColumn id="11" xr3:uid="{92F9C916-BB47-46B6-BFA8-3208A7FEE601}" name="Afd 2: Total" dataDxfId="17">
      <calculatedColumnFormula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calculatedColumnFormula>
    </tableColumn>
    <tableColumn id="12" xr3:uid="{55E97E99-E7E2-482F-9694-D8B117E2C594}" name="Afd3: Tidtagning" dataDxfId="16"/>
    <tableColumn id="13" xr3:uid="{224E7077-E7BA-4D1E-963F-12F530959F93}" name="Afd3: Heat 1" dataDxfId="15"/>
    <tableColumn id="16" xr3:uid="{8F433575-C6BF-47D5-AF13-698BEC355F4F}" name="Afd3: Pre finale" dataDxfId="14"/>
    <tableColumn id="17" xr3:uid="{B0992667-9E52-4A1C-A6A8-68B88F110E23}" name="Afd3: ekstra heat" dataDxfId="13"/>
    <tableColumn id="18" xr3:uid="{6E58B98D-5A7B-45F7-8615-ED2168EEBE5F}" name="Afd3: Finale" dataDxfId="12"/>
    <tableColumn id="19" xr3:uid="{F3EA4487-3F88-42EE-8B73-8BAD965D2294}" name="Afd3: Finale Point" dataDxfId="11">
      <calculatedColumnFormula>_xlfn.IFNA(VLOOKUP(Tabel2463[[#This Row],[Afd3: Finale]],PointSystem[],4,0),0)</calculatedColumnFormula>
    </tableColumn>
    <tableColumn id="20" xr3:uid="{3537017D-6BA2-4E9B-90A4-8F6B63AF4183}" name="Afd 3: Total" dataDxfId="10">
      <calculatedColumnFormula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calculatedColumnFormula>
    </tableColumn>
    <tableColumn id="23" xr3:uid="{25FE299D-5C96-4569-AC3D-84300A15CDF1}" name="Afd4: Tidtagning" dataDxfId="9"/>
    <tableColumn id="24" xr3:uid="{A2CB2107-D852-4902-8D53-037851D2A50B}" name="Afd4: Heat 1" dataDxfId="8"/>
    <tableColumn id="25" xr3:uid="{6D70C1D1-2051-433F-9D53-999956A06B8A}" name="Afd4: Pre finale" dataDxfId="7"/>
    <tableColumn id="26" xr3:uid="{B7CABA99-E6B5-4A86-8D25-CC527A749E2A}" name="Afd4: ekstra heat" dataDxfId="6"/>
    <tableColumn id="27" xr3:uid="{1D52CBD8-DF97-42A5-9C6B-933CAC31EE92}" name="Afd4: Finale" dataDxfId="5"/>
    <tableColumn id="28" xr3:uid="{4C18E5F7-B2FB-4295-8C7D-8C02A331FDB5}" name="Afd4: Finale Point" dataDxfId="4">
      <calculatedColumnFormula>_xlfn.IFNA(VLOOKUP(Tabel2463[[#This Row],[Afd4: Finale]],PointSystem[],4,0),0)</calculatedColumnFormula>
    </tableColumn>
    <tableColumn id="29" xr3:uid="{8059B254-181E-471E-B408-D63F2AACB1FF}" name="Afd 4: Total" dataDxfId="3">
      <calculatedColumnFormula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calculatedColumnFormula>
    </tableColumn>
    <tableColumn id="30" xr3:uid="{0EF19E8D-00F5-49B3-B367-AF76D6D326EF}" name="TOTAL" dataDxfId="2">
      <calculatedColumnFormula>(Tabel2463[[#This Row],[Afd 1: Total]]+Tabel2463[[#This Row],[Afd 2: Total]]+Tabel2463[[#This Row],[Afd 3: Total]]+Tabel2463[[#This Row],[Afd 4: Total]])</calculatedColumnFormula>
    </tableColumn>
    <tableColumn id="32" xr3:uid="{9B5D2313-DCE0-4669-9763-9DBFAAF0162A}" name="Fratræk" dataDxfId="1"/>
    <tableColumn id="33" xr3:uid="{4BE13A2C-B953-4046-9822-1ED6F68EABCD}" name="2026 TOTAL" dataDxfId="0">
      <calculatedColumnFormula>Tabel2463[[#This Row],[TOTAL]]-Tabel2463[[#This Row],[Fratræk]]</calculatedColumnFormula>
    </tableColumn>
  </tableColumns>
  <tableStyleInfo name="VandelGokar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1741B7-FFF3-4592-8AAB-037DFD20CE09}" name="Tabel24634" displayName="Tabel24634" ref="A3:AF20" totalsRowShown="0" headerRowDxfId="106" dataDxfId="105" tableBorderDxfId="104">
  <autoFilter ref="A3:AF20" xr:uid="{B3D5D9E6-9CD7-4919-93C9-C4750329C2A6}"/>
  <sortState xmlns:xlrd2="http://schemas.microsoft.com/office/spreadsheetml/2017/richdata2" ref="A4:AF20">
    <sortCondition descending="1" ref="AF3:AF20"/>
  </sortState>
  <tableColumns count="32">
    <tableColumn id="1" xr3:uid="{CE192E6D-4426-4669-A3A1-810E0C1BE0A7}" name="Kører" dataDxfId="103"/>
    <tableColumn id="21" xr3:uid="{0D6DFCEE-B937-4365-88F8-DDC74CB54B27}" name="Afd1: Tidtagning" dataDxfId="102"/>
    <tableColumn id="15" xr3:uid="{54D2C008-FC88-4570-9C42-59CB57920EB5}" name="Afd1: Heat 1" dataDxfId="101"/>
    <tableColumn id="14" xr3:uid="{C1A2BE6F-084C-4299-A77B-ADFB8F0F702E}" name="Afd1: Pre finale" dataDxfId="100"/>
    <tableColumn id="22" xr3:uid="{3BA52372-C2A7-4420-9409-3BF1C451BDB6}" name="Afd1: ekstra heat" dataDxfId="99"/>
    <tableColumn id="8" xr3:uid="{17E9973D-75C7-4B93-BF0F-733B7E39A9FD}" name="Afd1: Finale" dataDxfId="98"/>
    <tableColumn id="10" xr3:uid="{B094D1F2-8A99-49C0-A9DC-D1CABA579826}" name="Afd1: Finale Point" dataDxfId="97">
      <calculatedColumnFormula>_xlfn.IFNA(VLOOKUP(Tabel24634[[#This Row],[Afd1: Finale]],PointSystem[],4,0),0)</calculatedColumnFormula>
    </tableColumn>
    <tableColumn id="2" xr3:uid="{85DE9141-5D1A-4B40-85B3-458C704745D8}" name="Afd 1: Total" dataDxfId="96">
      <calculatedColumnFormula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calculatedColumnFormula>
    </tableColumn>
    <tableColumn id="3" xr3:uid="{F4CDB469-8CA8-4E4F-82E5-4A6779C9418A}" name="Afd2: Tidtagning" dataDxfId="95"/>
    <tableColumn id="4" xr3:uid="{A913D2CA-4E1C-49F5-820E-4E0BAB5068FA}" name="Afd2: Heat 1" dataDxfId="94"/>
    <tableColumn id="5" xr3:uid="{449B849E-466B-479B-B41E-CCF8926EA0AE}" name="Afd2: Pre finale" dataDxfId="93"/>
    <tableColumn id="6" xr3:uid="{D35E3E88-41A6-4699-BD5B-0CA2DA79C50B}" name="Afd2: ekstra heat" dataDxfId="92"/>
    <tableColumn id="7" xr3:uid="{4D0A5179-D319-49C9-9F2D-A0A240C2BBA6}" name="Afd2: Finale" dataDxfId="91"/>
    <tableColumn id="9" xr3:uid="{C96C27BF-D958-4B13-813A-543BAB36B934}" name="Afd2: Finale Point" dataDxfId="90">
      <calculatedColumnFormula>_xlfn.IFNA(VLOOKUP(Tabel24634[[#This Row],[Afd2: Finale]],PointSystem[],4,0),0)</calculatedColumnFormula>
    </tableColumn>
    <tableColumn id="11" xr3:uid="{09B75A71-C88D-4680-827D-7B7E4C9D8812}" name="Afd 2: Total" dataDxfId="89">
      <calculatedColumnFormula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calculatedColumnFormula>
    </tableColumn>
    <tableColumn id="12" xr3:uid="{3B732771-6C9D-474A-82B1-AF1D1B6FC7E8}" name="Afd3: Tidtagning" dataDxfId="88"/>
    <tableColumn id="13" xr3:uid="{AF5755AF-B319-4967-B07F-1DA88C75D1CE}" name="Afd3: Heat 1" dataDxfId="87"/>
    <tableColumn id="16" xr3:uid="{9AABA7DB-3423-4415-A82C-0F0403488166}" name="Afd3: Pre finale" dataDxfId="86"/>
    <tableColumn id="17" xr3:uid="{B9B52563-CE54-49B1-8191-F2861335F297}" name="Afd3: ekstra heat" dataDxfId="85"/>
    <tableColumn id="18" xr3:uid="{0DD93A17-1710-4F24-9B38-DCB6480A416A}" name="Afd3: Finale" dataDxfId="84"/>
    <tableColumn id="19" xr3:uid="{CC09E54B-5E69-4D6C-8827-3022FCF3535E}" name="Afd3: Finale Point" dataDxfId="83">
      <calculatedColumnFormula>_xlfn.IFNA(VLOOKUP(Tabel24634[[#This Row],[Afd3: Finale]],PointSystem[],4,0),0)</calculatedColumnFormula>
    </tableColumn>
    <tableColumn id="20" xr3:uid="{CAA031ED-5931-42B2-A29E-0261595C6B97}" name="Afd 3: Total" dataDxfId="82">
      <calculatedColumnFormula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calculatedColumnFormula>
    </tableColumn>
    <tableColumn id="23" xr3:uid="{80E579A1-BEED-4B90-80C3-3714238A9DA2}" name="Afd4: Tidtagning" dataDxfId="81"/>
    <tableColumn id="24" xr3:uid="{F9A32C82-F63B-4700-AAA7-1CE85277BE59}" name="Afd4: Heat 1" dataDxfId="80"/>
    <tableColumn id="25" xr3:uid="{C12A274C-3559-4F18-A9B3-3563EF695F32}" name="Afd4: Pre finale" dataDxfId="79"/>
    <tableColumn id="26" xr3:uid="{53186840-AA77-476E-8645-0006E97FE263}" name="Afd4: ekstra heat" dataDxfId="78"/>
    <tableColumn id="27" xr3:uid="{09F6AECE-2576-49E0-8CB4-CEE60683EB74}" name="Afd4: Finale" dataDxfId="77"/>
    <tableColumn id="28" xr3:uid="{B69DBF50-3B8B-4975-A748-5B17093ECF01}" name="Afd4: Finale Point" dataDxfId="76">
      <calculatedColumnFormula>_xlfn.IFNA(VLOOKUP(Tabel24634[[#This Row],[Afd4: Finale]],PointSystem[],4,0),0)</calculatedColumnFormula>
    </tableColumn>
    <tableColumn id="29" xr3:uid="{22EE96EB-4AC5-45A7-AFD2-5266946A87C3}" name="Afd 4: Total" dataDxfId="75">
      <calculatedColumnFormula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calculatedColumnFormula>
    </tableColumn>
    <tableColumn id="30" xr3:uid="{6C26F082-259D-4540-BF4B-053F07E7DABD}" name="TOTAL" dataDxfId="74">
      <calculatedColumnFormula>Tabel24634[[#This Row],[Afd 1: Total]]+Tabel24634[[#This Row],[Afd 2: Total]]+Tabel24634[[#This Row],[Afd 3: Total]]+Tabel24634[[#This Row],[Afd 4: Total]]</calculatedColumnFormula>
    </tableColumn>
    <tableColumn id="31" xr3:uid="{B5BBE4F3-BE63-45BB-817D-1C3D3B57D847}" name="Fratræk" dataDxfId="73"/>
    <tableColumn id="32" xr3:uid="{F95050F3-3A1D-422E-B4C0-F8DA42A9A943}" name="2026 TOTAL" dataDxfId="72">
      <calculatedColumnFormula>Tabel24634[[#This Row],[TOTAL]]-Tabel24634[[#This Row],[Fratræk]]</calculatedColumnFormula>
    </tableColumn>
  </tableColumns>
  <tableStyleInfo name="VandelGokart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2"/>
  <sheetViews>
    <sheetView zoomScaleNormal="100" workbookViewId="0">
      <selection activeCell="A7" sqref="A7"/>
    </sheetView>
  </sheetViews>
  <sheetFormatPr defaultRowHeight="14.5" x14ac:dyDescent="0.35"/>
  <cols>
    <col min="1" max="1" width="11.81640625" customWidth="1"/>
    <col min="2" max="2" width="27.54296875" customWidth="1"/>
    <col min="3" max="3" width="18.81640625" bestFit="1" customWidth="1"/>
    <col min="4" max="4" width="16.453125" customWidth="1"/>
  </cols>
  <sheetData>
    <row r="1" spans="1:4" x14ac:dyDescent="0.35">
      <c r="A1" t="s">
        <v>0</v>
      </c>
      <c r="B1" t="s">
        <v>5</v>
      </c>
      <c r="C1" t="s">
        <v>3</v>
      </c>
      <c r="D1" s="7" t="s">
        <v>2</v>
      </c>
    </row>
    <row r="2" spans="1:4" x14ac:dyDescent="0.35">
      <c r="A2">
        <v>0</v>
      </c>
      <c r="B2">
        <v>0</v>
      </c>
      <c r="C2">
        <f>PointSystem[[#This Row],[Point Tidtagning og Heat1]]*1</f>
        <v>0</v>
      </c>
      <c r="D2">
        <f>PointSystem[[#This Row],[Point Tidtagning og Heat1]]*2</f>
        <v>0</v>
      </c>
    </row>
    <row r="3" spans="1:4" x14ac:dyDescent="0.35">
      <c r="A3">
        <v>1</v>
      </c>
      <c r="B3">
        <v>100</v>
      </c>
      <c r="C3">
        <f>PointSystem[[#This Row],[Point Tidtagning og Heat1]]*1</f>
        <v>100</v>
      </c>
      <c r="D3" s="8">
        <f>PointSystem[[#This Row],[Point Tidtagning og Heat1]]*2</f>
        <v>200</v>
      </c>
    </row>
    <row r="4" spans="1:4" x14ac:dyDescent="0.35">
      <c r="A4">
        <v>2</v>
      </c>
      <c r="B4">
        <v>98</v>
      </c>
      <c r="C4">
        <f>PointSystem[[#This Row],[Point Tidtagning og Heat1]]*1</f>
        <v>98</v>
      </c>
      <c r="D4" s="9">
        <f>PointSystem[[#This Row],[Point Tidtagning og Heat1]]*2</f>
        <v>196</v>
      </c>
    </row>
    <row r="5" spans="1:4" x14ac:dyDescent="0.35">
      <c r="A5">
        <v>3</v>
      </c>
      <c r="B5">
        <v>96</v>
      </c>
      <c r="C5">
        <f>PointSystem[[#This Row],[Point Tidtagning og Heat1]]*1</f>
        <v>96</v>
      </c>
      <c r="D5" s="8">
        <f>PointSystem[[#This Row],[Point Tidtagning og Heat1]]*2</f>
        <v>192</v>
      </c>
    </row>
    <row r="6" spans="1:4" x14ac:dyDescent="0.35">
      <c r="A6">
        <v>4</v>
      </c>
      <c r="B6">
        <v>95</v>
      </c>
      <c r="C6">
        <f>PointSystem[[#This Row],[Point Tidtagning og Heat1]]*1</f>
        <v>95</v>
      </c>
      <c r="D6" s="9">
        <f>PointSystem[[#This Row],[Point Tidtagning og Heat1]]*2</f>
        <v>190</v>
      </c>
    </row>
    <row r="7" spans="1:4" x14ac:dyDescent="0.35">
      <c r="A7">
        <v>5</v>
      </c>
      <c r="B7">
        <v>94</v>
      </c>
      <c r="C7">
        <f>PointSystem[[#This Row],[Point Tidtagning og Heat1]]*1</f>
        <v>94</v>
      </c>
      <c r="D7" s="8">
        <f>PointSystem[[#This Row],[Point Tidtagning og Heat1]]*2</f>
        <v>188</v>
      </c>
    </row>
    <row r="8" spans="1:4" x14ac:dyDescent="0.35">
      <c r="A8">
        <v>6</v>
      </c>
      <c r="B8">
        <v>93</v>
      </c>
      <c r="C8">
        <f>PointSystem[[#This Row],[Point Tidtagning og Heat1]]*1</f>
        <v>93</v>
      </c>
      <c r="D8" s="9">
        <f>PointSystem[[#This Row],[Point Tidtagning og Heat1]]*2</f>
        <v>186</v>
      </c>
    </row>
    <row r="9" spans="1:4" x14ac:dyDescent="0.35">
      <c r="A9">
        <v>7</v>
      </c>
      <c r="B9">
        <v>92</v>
      </c>
      <c r="C9">
        <f>PointSystem[[#This Row],[Point Tidtagning og Heat1]]*1</f>
        <v>92</v>
      </c>
      <c r="D9" s="8">
        <f>PointSystem[[#This Row],[Point Tidtagning og Heat1]]*2</f>
        <v>184</v>
      </c>
    </row>
    <row r="10" spans="1:4" x14ac:dyDescent="0.35">
      <c r="A10">
        <v>8</v>
      </c>
      <c r="B10">
        <v>91</v>
      </c>
      <c r="C10">
        <f>PointSystem[[#This Row],[Point Tidtagning og Heat1]]*1</f>
        <v>91</v>
      </c>
      <c r="D10" s="9">
        <f>PointSystem[[#This Row],[Point Tidtagning og Heat1]]*2</f>
        <v>182</v>
      </c>
    </row>
    <row r="11" spans="1:4" x14ac:dyDescent="0.35">
      <c r="A11">
        <v>9</v>
      </c>
      <c r="B11">
        <v>90</v>
      </c>
      <c r="C11">
        <f>PointSystem[[#This Row],[Point Tidtagning og Heat1]]*1</f>
        <v>90</v>
      </c>
      <c r="D11" s="8">
        <f>PointSystem[[#This Row],[Point Tidtagning og Heat1]]*2</f>
        <v>180</v>
      </c>
    </row>
    <row r="12" spans="1:4" x14ac:dyDescent="0.35">
      <c r="A12">
        <v>10</v>
      </c>
      <c r="B12">
        <v>89</v>
      </c>
      <c r="C12">
        <f>PointSystem[[#This Row],[Point Tidtagning og Heat1]]*1</f>
        <v>89</v>
      </c>
      <c r="D12" s="9">
        <f>PointSystem[[#This Row],[Point Tidtagning og Heat1]]*2</f>
        <v>178</v>
      </c>
    </row>
    <row r="13" spans="1:4" x14ac:dyDescent="0.35">
      <c r="A13">
        <v>11</v>
      </c>
      <c r="B13">
        <v>88</v>
      </c>
      <c r="C13">
        <f>PointSystem[[#This Row],[Point Tidtagning og Heat1]]*1</f>
        <v>88</v>
      </c>
      <c r="D13" s="8">
        <f>PointSystem[[#This Row],[Point Tidtagning og Heat1]]*2</f>
        <v>176</v>
      </c>
    </row>
    <row r="14" spans="1:4" x14ac:dyDescent="0.35">
      <c r="A14">
        <v>12</v>
      </c>
      <c r="B14">
        <v>87</v>
      </c>
      <c r="C14">
        <f>PointSystem[[#This Row],[Point Tidtagning og Heat1]]*1</f>
        <v>87</v>
      </c>
      <c r="D14" s="9">
        <f>PointSystem[[#This Row],[Point Tidtagning og Heat1]]*2</f>
        <v>174</v>
      </c>
    </row>
    <row r="15" spans="1:4" x14ac:dyDescent="0.35">
      <c r="A15">
        <v>13</v>
      </c>
      <c r="B15">
        <v>86</v>
      </c>
      <c r="C15">
        <f>PointSystem[[#This Row],[Point Tidtagning og Heat1]]*1</f>
        <v>86</v>
      </c>
      <c r="D15" s="8">
        <f>PointSystem[[#This Row],[Point Tidtagning og Heat1]]*2</f>
        <v>172</v>
      </c>
    </row>
    <row r="16" spans="1:4" x14ac:dyDescent="0.35">
      <c r="A16">
        <v>14</v>
      </c>
      <c r="B16">
        <v>85</v>
      </c>
      <c r="C16">
        <f>PointSystem[[#This Row],[Point Tidtagning og Heat1]]*1</f>
        <v>85</v>
      </c>
      <c r="D16" s="9">
        <f>PointSystem[[#This Row],[Point Tidtagning og Heat1]]*2</f>
        <v>170</v>
      </c>
    </row>
    <row r="17" spans="1:4" x14ac:dyDescent="0.35">
      <c r="A17">
        <v>15</v>
      </c>
      <c r="B17">
        <v>84</v>
      </c>
      <c r="C17">
        <f>PointSystem[[#This Row],[Point Tidtagning og Heat1]]*1</f>
        <v>84</v>
      </c>
      <c r="D17" s="8">
        <f>PointSystem[[#This Row],[Point Tidtagning og Heat1]]*2</f>
        <v>168</v>
      </c>
    </row>
    <row r="18" spans="1:4" x14ac:dyDescent="0.35">
      <c r="A18">
        <v>16</v>
      </c>
      <c r="B18">
        <v>83</v>
      </c>
      <c r="C18">
        <f>PointSystem[[#This Row],[Point Tidtagning og Heat1]]*1</f>
        <v>83</v>
      </c>
      <c r="D18" s="9">
        <f>PointSystem[[#This Row],[Point Tidtagning og Heat1]]*2</f>
        <v>166</v>
      </c>
    </row>
    <row r="19" spans="1:4" x14ac:dyDescent="0.35">
      <c r="A19">
        <v>17</v>
      </c>
      <c r="B19">
        <v>82</v>
      </c>
      <c r="C19">
        <f>PointSystem[[#This Row],[Point Tidtagning og Heat1]]*1</f>
        <v>82</v>
      </c>
      <c r="D19" s="8">
        <f>PointSystem[[#This Row],[Point Tidtagning og Heat1]]*2</f>
        <v>164</v>
      </c>
    </row>
    <row r="20" spans="1:4" x14ac:dyDescent="0.35">
      <c r="A20">
        <v>18</v>
      </c>
      <c r="B20">
        <v>81</v>
      </c>
      <c r="C20">
        <f>PointSystem[[#This Row],[Point Tidtagning og Heat1]]*1</f>
        <v>81</v>
      </c>
      <c r="D20" s="9">
        <f>PointSystem[[#This Row],[Point Tidtagning og Heat1]]*2</f>
        <v>162</v>
      </c>
    </row>
    <row r="21" spans="1:4" x14ac:dyDescent="0.35">
      <c r="A21">
        <v>19</v>
      </c>
      <c r="B21">
        <v>80</v>
      </c>
      <c r="C21">
        <f>PointSystem[[#This Row],[Point Tidtagning og Heat1]]*1</f>
        <v>80</v>
      </c>
      <c r="D21" s="8">
        <f>PointSystem[[#This Row],[Point Tidtagning og Heat1]]*2</f>
        <v>160</v>
      </c>
    </row>
    <row r="22" spans="1:4" x14ac:dyDescent="0.35">
      <c r="A22">
        <v>20</v>
      </c>
      <c r="B22">
        <v>79</v>
      </c>
      <c r="C22">
        <f>PointSystem[[#This Row],[Point Tidtagning og Heat1]]*1</f>
        <v>79</v>
      </c>
      <c r="D22" s="9">
        <f>PointSystem[[#This Row],[Point Tidtagning og Heat1]]*2</f>
        <v>158</v>
      </c>
    </row>
    <row r="23" spans="1:4" x14ac:dyDescent="0.35">
      <c r="A23">
        <v>21</v>
      </c>
      <c r="B23">
        <v>78</v>
      </c>
      <c r="C23">
        <f>PointSystem[[#This Row],[Point Tidtagning og Heat1]]*1</f>
        <v>78</v>
      </c>
      <c r="D23" s="8">
        <f>PointSystem[[#This Row],[Point Tidtagning og Heat1]]*2</f>
        <v>156</v>
      </c>
    </row>
    <row r="24" spans="1:4" x14ac:dyDescent="0.35">
      <c r="A24">
        <v>22</v>
      </c>
      <c r="B24">
        <v>77</v>
      </c>
      <c r="C24">
        <f>PointSystem[[#This Row],[Point Tidtagning og Heat1]]*1</f>
        <v>77</v>
      </c>
      <c r="D24" s="9">
        <f>PointSystem[[#This Row],[Point Tidtagning og Heat1]]*2</f>
        <v>154</v>
      </c>
    </row>
    <row r="25" spans="1:4" x14ac:dyDescent="0.35">
      <c r="A25">
        <v>23</v>
      </c>
      <c r="B25">
        <v>76</v>
      </c>
      <c r="C25">
        <f>PointSystem[[#This Row],[Point Tidtagning og Heat1]]*1</f>
        <v>76</v>
      </c>
      <c r="D25" s="8">
        <f>PointSystem[[#This Row],[Point Tidtagning og Heat1]]*2</f>
        <v>152</v>
      </c>
    </row>
    <row r="26" spans="1:4" x14ac:dyDescent="0.35">
      <c r="A26">
        <v>24</v>
      </c>
      <c r="B26">
        <v>75</v>
      </c>
      <c r="C26">
        <f>PointSystem[[#This Row],[Point Tidtagning og Heat1]]*1</f>
        <v>75</v>
      </c>
      <c r="D26" s="9">
        <f>PointSystem[[#This Row],[Point Tidtagning og Heat1]]*2</f>
        <v>150</v>
      </c>
    </row>
    <row r="27" spans="1:4" x14ac:dyDescent="0.35">
      <c r="A27">
        <v>25</v>
      </c>
      <c r="B27">
        <v>74</v>
      </c>
      <c r="C27">
        <f>PointSystem[[#This Row],[Point Tidtagning og Heat1]]*1</f>
        <v>74</v>
      </c>
      <c r="D27" s="8">
        <f>PointSystem[[#This Row],[Point Tidtagning og Heat1]]*2</f>
        <v>148</v>
      </c>
    </row>
    <row r="28" spans="1:4" x14ac:dyDescent="0.35">
      <c r="A28">
        <v>26</v>
      </c>
      <c r="B28">
        <v>73</v>
      </c>
      <c r="C28">
        <f>PointSystem[[#This Row],[Point Tidtagning og Heat1]]*1</f>
        <v>73</v>
      </c>
      <c r="D28" s="9">
        <f>PointSystem[[#This Row],[Point Tidtagning og Heat1]]*2</f>
        <v>146</v>
      </c>
    </row>
    <row r="29" spans="1:4" x14ac:dyDescent="0.35">
      <c r="A29">
        <v>27</v>
      </c>
      <c r="B29">
        <v>72</v>
      </c>
      <c r="C29">
        <f>PointSystem[[#This Row],[Point Tidtagning og Heat1]]*1</f>
        <v>72</v>
      </c>
      <c r="D29" s="8">
        <f>PointSystem[[#This Row],[Point Tidtagning og Heat1]]*2</f>
        <v>144</v>
      </c>
    </row>
    <row r="30" spans="1:4" x14ac:dyDescent="0.35">
      <c r="A30">
        <v>28</v>
      </c>
      <c r="B30">
        <v>71</v>
      </c>
      <c r="C30">
        <f>PointSystem[[#This Row],[Point Tidtagning og Heat1]]*1</f>
        <v>71</v>
      </c>
      <c r="D30" s="9">
        <f>PointSystem[[#This Row],[Point Tidtagning og Heat1]]*2</f>
        <v>142</v>
      </c>
    </row>
    <row r="31" spans="1:4" x14ac:dyDescent="0.35">
      <c r="A31">
        <v>29</v>
      </c>
      <c r="B31">
        <v>70</v>
      </c>
      <c r="C31">
        <f>PointSystem[[#This Row],[Point Tidtagning og Heat1]]*1</f>
        <v>70</v>
      </c>
      <c r="D31" s="8">
        <f>PointSystem[[#This Row],[Point Tidtagning og Heat1]]*2</f>
        <v>140</v>
      </c>
    </row>
    <row r="32" spans="1:4" x14ac:dyDescent="0.35">
      <c r="A32">
        <v>30</v>
      </c>
      <c r="B32">
        <v>69</v>
      </c>
      <c r="C32">
        <f>PointSystem[[#This Row],[Point Tidtagning og Heat1]]*1</f>
        <v>69</v>
      </c>
      <c r="D32" s="9">
        <f>PointSystem[[#This Row],[Point Tidtagning og Heat1]]*2</f>
        <v>138</v>
      </c>
    </row>
    <row r="33" spans="1:4" x14ac:dyDescent="0.35">
      <c r="A33">
        <v>31</v>
      </c>
      <c r="B33">
        <v>68</v>
      </c>
      <c r="C33">
        <f>PointSystem[[#This Row],[Point Tidtagning og Heat1]]*1</f>
        <v>68</v>
      </c>
      <c r="D33" s="8">
        <f>PointSystem[[#This Row],[Point Tidtagning og Heat1]]*2</f>
        <v>136</v>
      </c>
    </row>
    <row r="34" spans="1:4" x14ac:dyDescent="0.35">
      <c r="A34">
        <v>32</v>
      </c>
      <c r="B34">
        <v>67</v>
      </c>
      <c r="C34">
        <f>PointSystem[[#This Row],[Point Tidtagning og Heat1]]*1</f>
        <v>67</v>
      </c>
      <c r="D34" s="9">
        <f>PointSystem[[#This Row],[Point Tidtagning og Heat1]]*2</f>
        <v>134</v>
      </c>
    </row>
    <row r="35" spans="1:4" x14ac:dyDescent="0.35">
      <c r="A35">
        <v>33</v>
      </c>
      <c r="B35">
        <v>66</v>
      </c>
      <c r="C35">
        <f>PointSystem[[#This Row],[Point Tidtagning og Heat1]]*1</f>
        <v>66</v>
      </c>
      <c r="D35" s="8">
        <f>PointSystem[[#This Row],[Point Tidtagning og Heat1]]*2</f>
        <v>132</v>
      </c>
    </row>
    <row r="36" spans="1:4" x14ac:dyDescent="0.35">
      <c r="A36">
        <v>34</v>
      </c>
      <c r="B36">
        <v>65</v>
      </c>
      <c r="C36">
        <f>PointSystem[[#This Row],[Point Tidtagning og Heat1]]*1</f>
        <v>65</v>
      </c>
      <c r="D36" s="9">
        <f>PointSystem[[#This Row],[Point Tidtagning og Heat1]]*2</f>
        <v>130</v>
      </c>
    </row>
    <row r="37" spans="1:4" x14ac:dyDescent="0.35">
      <c r="A37">
        <v>35</v>
      </c>
      <c r="B37">
        <v>64</v>
      </c>
      <c r="C37">
        <f>PointSystem[[#This Row],[Point Tidtagning og Heat1]]*1</f>
        <v>64</v>
      </c>
      <c r="D37" s="8">
        <f>PointSystem[[#This Row],[Point Tidtagning og Heat1]]*2</f>
        <v>128</v>
      </c>
    </row>
    <row r="38" spans="1:4" x14ac:dyDescent="0.35">
      <c r="A38">
        <v>36</v>
      </c>
      <c r="B38">
        <v>63</v>
      </c>
      <c r="C38">
        <f>PointSystem[[#This Row],[Point Tidtagning og Heat1]]*1</f>
        <v>63</v>
      </c>
      <c r="D38" s="9">
        <f>PointSystem[[#This Row],[Point Tidtagning og Heat1]]*2</f>
        <v>126</v>
      </c>
    </row>
    <row r="39" spans="1:4" x14ac:dyDescent="0.35">
      <c r="A39">
        <v>37</v>
      </c>
      <c r="B39">
        <v>62</v>
      </c>
      <c r="C39">
        <f>PointSystem[[#This Row],[Point Tidtagning og Heat1]]*1</f>
        <v>62</v>
      </c>
      <c r="D39" s="8">
        <f>PointSystem[[#This Row],[Point Tidtagning og Heat1]]*2</f>
        <v>124</v>
      </c>
    </row>
    <row r="40" spans="1:4" x14ac:dyDescent="0.35">
      <c r="A40">
        <v>38</v>
      </c>
      <c r="B40">
        <v>61</v>
      </c>
      <c r="C40">
        <f>PointSystem[[#This Row],[Point Tidtagning og Heat1]]*1</f>
        <v>61</v>
      </c>
      <c r="D40" s="9">
        <f>PointSystem[[#This Row],[Point Tidtagning og Heat1]]*2</f>
        <v>122</v>
      </c>
    </row>
    <row r="41" spans="1:4" x14ac:dyDescent="0.35">
      <c r="A41">
        <v>39</v>
      </c>
      <c r="B41">
        <v>60</v>
      </c>
      <c r="C41">
        <f>PointSystem[[#This Row],[Point Tidtagning og Heat1]]*1</f>
        <v>60</v>
      </c>
      <c r="D41" s="8">
        <f>PointSystem[[#This Row],[Point Tidtagning og Heat1]]*2</f>
        <v>120</v>
      </c>
    </row>
    <row r="42" spans="1:4" x14ac:dyDescent="0.35">
      <c r="A42">
        <v>40</v>
      </c>
      <c r="B42">
        <v>59</v>
      </c>
      <c r="C42">
        <f>PointSystem[[#This Row],[Point Tidtagning og Heat1]]*1</f>
        <v>59</v>
      </c>
      <c r="D42" s="9">
        <f>PointSystem[[#This Row],[Point Tidtagning og Heat1]]*2</f>
        <v>118</v>
      </c>
    </row>
    <row r="43" spans="1:4" x14ac:dyDescent="0.35">
      <c r="A43">
        <v>41</v>
      </c>
      <c r="B43">
        <v>58</v>
      </c>
      <c r="C43">
        <f>PointSystem[[#This Row],[Point Tidtagning og Heat1]]*1</f>
        <v>58</v>
      </c>
      <c r="D43" s="8">
        <f>PointSystem[[#This Row],[Point Tidtagning og Heat1]]*2</f>
        <v>116</v>
      </c>
    </row>
    <row r="44" spans="1:4" x14ac:dyDescent="0.35">
      <c r="A44">
        <v>42</v>
      </c>
      <c r="B44">
        <v>57</v>
      </c>
      <c r="C44">
        <f>PointSystem[[#This Row],[Point Tidtagning og Heat1]]*1</f>
        <v>57</v>
      </c>
      <c r="D44" s="9">
        <f>PointSystem[[#This Row],[Point Tidtagning og Heat1]]*2</f>
        <v>114</v>
      </c>
    </row>
    <row r="45" spans="1:4" x14ac:dyDescent="0.35">
      <c r="A45">
        <v>43</v>
      </c>
      <c r="B45">
        <v>56</v>
      </c>
      <c r="C45">
        <f>PointSystem[[#This Row],[Point Tidtagning og Heat1]]*1</f>
        <v>56</v>
      </c>
      <c r="D45" s="8">
        <f>PointSystem[[#This Row],[Point Tidtagning og Heat1]]*2</f>
        <v>112</v>
      </c>
    </row>
    <row r="46" spans="1:4" x14ac:dyDescent="0.35">
      <c r="A46">
        <v>44</v>
      </c>
      <c r="B46">
        <v>55</v>
      </c>
      <c r="C46">
        <f>PointSystem[[#This Row],[Point Tidtagning og Heat1]]*1</f>
        <v>55</v>
      </c>
      <c r="D46" s="9">
        <f>PointSystem[[#This Row],[Point Tidtagning og Heat1]]*2</f>
        <v>110</v>
      </c>
    </row>
    <row r="47" spans="1:4" x14ac:dyDescent="0.35">
      <c r="A47">
        <v>45</v>
      </c>
      <c r="B47">
        <v>54</v>
      </c>
      <c r="C47">
        <f>PointSystem[[#This Row],[Point Tidtagning og Heat1]]*1</f>
        <v>54</v>
      </c>
      <c r="D47" s="8">
        <f>PointSystem[[#This Row],[Point Tidtagning og Heat1]]*2</f>
        <v>108</v>
      </c>
    </row>
    <row r="48" spans="1:4" x14ac:dyDescent="0.35">
      <c r="A48">
        <v>46</v>
      </c>
      <c r="B48">
        <v>53</v>
      </c>
      <c r="C48">
        <f>PointSystem[[#This Row],[Point Tidtagning og Heat1]]*1</f>
        <v>53</v>
      </c>
      <c r="D48" s="9">
        <f>PointSystem[[#This Row],[Point Tidtagning og Heat1]]*2</f>
        <v>106</v>
      </c>
    </row>
    <row r="49" spans="1:4" x14ac:dyDescent="0.35">
      <c r="A49">
        <v>47</v>
      </c>
      <c r="B49">
        <v>52</v>
      </c>
      <c r="C49">
        <f>PointSystem[[#This Row],[Point Tidtagning og Heat1]]*1</f>
        <v>52</v>
      </c>
      <c r="D49" s="8">
        <f>PointSystem[[#This Row],[Point Tidtagning og Heat1]]*2</f>
        <v>104</v>
      </c>
    </row>
    <row r="50" spans="1:4" x14ac:dyDescent="0.35">
      <c r="A50">
        <v>48</v>
      </c>
      <c r="B50">
        <v>51</v>
      </c>
      <c r="C50">
        <f>PointSystem[[#This Row],[Point Tidtagning og Heat1]]*1</f>
        <v>51</v>
      </c>
      <c r="D50" s="9">
        <f>PointSystem[[#This Row],[Point Tidtagning og Heat1]]*2</f>
        <v>102</v>
      </c>
    </row>
    <row r="51" spans="1:4" x14ac:dyDescent="0.35">
      <c r="A51">
        <v>49</v>
      </c>
      <c r="B51">
        <v>50</v>
      </c>
      <c r="C51">
        <f>PointSystem[[#This Row],[Point Tidtagning og Heat1]]*1</f>
        <v>50</v>
      </c>
      <c r="D51" s="8">
        <f>PointSystem[[#This Row],[Point Tidtagning og Heat1]]*2</f>
        <v>100</v>
      </c>
    </row>
    <row r="52" spans="1:4" x14ac:dyDescent="0.35">
      <c r="A52">
        <v>50</v>
      </c>
      <c r="B52">
        <v>49</v>
      </c>
      <c r="C52">
        <f>PointSystem[[#This Row],[Point Tidtagning og Heat1]]*1</f>
        <v>49</v>
      </c>
      <c r="D52" s="9">
        <f>PointSystem[[#This Row],[Point Tidtagning og Heat1]]*2</f>
        <v>98</v>
      </c>
    </row>
    <row r="53" spans="1:4" x14ac:dyDescent="0.35">
      <c r="A53">
        <v>51</v>
      </c>
      <c r="B53">
        <v>48</v>
      </c>
      <c r="C53">
        <f>PointSystem[[#This Row],[Point Tidtagning og Heat1]]*1</f>
        <v>48</v>
      </c>
      <c r="D53" s="8">
        <f>PointSystem[[#This Row],[Point Tidtagning og Heat1]]*2</f>
        <v>96</v>
      </c>
    </row>
    <row r="54" spans="1:4" x14ac:dyDescent="0.35">
      <c r="A54">
        <v>52</v>
      </c>
      <c r="B54">
        <v>47</v>
      </c>
      <c r="C54">
        <f>PointSystem[[#This Row],[Point Tidtagning og Heat1]]*1</f>
        <v>47</v>
      </c>
      <c r="D54" s="9">
        <f>PointSystem[[#This Row],[Point Tidtagning og Heat1]]*2</f>
        <v>94</v>
      </c>
    </row>
    <row r="55" spans="1:4" x14ac:dyDescent="0.35">
      <c r="A55">
        <v>53</v>
      </c>
      <c r="B55">
        <v>46</v>
      </c>
      <c r="C55">
        <f>PointSystem[[#This Row],[Point Tidtagning og Heat1]]*1</f>
        <v>46</v>
      </c>
      <c r="D55" s="8">
        <f>PointSystem[[#This Row],[Point Tidtagning og Heat1]]*2</f>
        <v>92</v>
      </c>
    </row>
    <row r="56" spans="1:4" x14ac:dyDescent="0.35">
      <c r="A56">
        <v>54</v>
      </c>
      <c r="B56">
        <v>45</v>
      </c>
      <c r="C56">
        <f>PointSystem[[#This Row],[Point Tidtagning og Heat1]]*1</f>
        <v>45</v>
      </c>
      <c r="D56" s="9">
        <f>PointSystem[[#This Row],[Point Tidtagning og Heat1]]*2</f>
        <v>90</v>
      </c>
    </row>
    <row r="57" spans="1:4" x14ac:dyDescent="0.35">
      <c r="A57">
        <v>55</v>
      </c>
      <c r="B57">
        <v>44</v>
      </c>
      <c r="C57">
        <f>PointSystem[[#This Row],[Point Tidtagning og Heat1]]*1</f>
        <v>44</v>
      </c>
      <c r="D57" s="8">
        <f>PointSystem[[#This Row],[Point Tidtagning og Heat1]]*2</f>
        <v>88</v>
      </c>
    </row>
    <row r="58" spans="1:4" x14ac:dyDescent="0.35">
      <c r="A58">
        <v>56</v>
      </c>
      <c r="B58">
        <v>43</v>
      </c>
      <c r="C58">
        <f>PointSystem[[#This Row],[Point Tidtagning og Heat1]]*1</f>
        <v>43</v>
      </c>
      <c r="D58" s="9">
        <f>PointSystem[[#This Row],[Point Tidtagning og Heat1]]*2</f>
        <v>86</v>
      </c>
    </row>
    <row r="59" spans="1:4" x14ac:dyDescent="0.35">
      <c r="A59">
        <v>57</v>
      </c>
      <c r="B59">
        <v>42</v>
      </c>
      <c r="C59">
        <f>PointSystem[[#This Row],[Point Tidtagning og Heat1]]*1</f>
        <v>42</v>
      </c>
      <c r="D59" s="8">
        <f>PointSystem[[#This Row],[Point Tidtagning og Heat1]]*2</f>
        <v>84</v>
      </c>
    </row>
    <row r="60" spans="1:4" x14ac:dyDescent="0.35">
      <c r="A60">
        <v>58</v>
      </c>
      <c r="B60">
        <v>41</v>
      </c>
      <c r="C60">
        <f>PointSystem[[#This Row],[Point Tidtagning og Heat1]]*1</f>
        <v>41</v>
      </c>
      <c r="D60" s="9">
        <f>PointSystem[[#This Row],[Point Tidtagning og Heat1]]*2</f>
        <v>82</v>
      </c>
    </row>
    <row r="61" spans="1:4" x14ac:dyDescent="0.35">
      <c r="A61">
        <v>59</v>
      </c>
      <c r="B61">
        <v>40</v>
      </c>
      <c r="C61">
        <f>PointSystem[[#This Row],[Point Tidtagning og Heat1]]*1</f>
        <v>40</v>
      </c>
      <c r="D61" s="8">
        <f>PointSystem[[#This Row],[Point Tidtagning og Heat1]]*2</f>
        <v>80</v>
      </c>
    </row>
    <row r="62" spans="1:4" x14ac:dyDescent="0.35">
      <c r="A62">
        <v>60</v>
      </c>
      <c r="B62">
        <v>39</v>
      </c>
      <c r="C62">
        <f>PointSystem[[#This Row],[Point Tidtagning og Heat1]]*1</f>
        <v>39</v>
      </c>
      <c r="D62" s="9">
        <f>PointSystem[[#This Row],[Point Tidtagning og Heat1]]*2</f>
        <v>78</v>
      </c>
    </row>
    <row r="63" spans="1:4" x14ac:dyDescent="0.35">
      <c r="A63">
        <v>61</v>
      </c>
      <c r="B63">
        <v>38</v>
      </c>
      <c r="C63">
        <f>PointSystem[[#This Row],[Point Tidtagning og Heat1]]*1</f>
        <v>38</v>
      </c>
      <c r="D63" s="8">
        <f>PointSystem[[#This Row],[Point Tidtagning og Heat1]]*2</f>
        <v>76</v>
      </c>
    </row>
    <row r="64" spans="1:4" x14ac:dyDescent="0.35">
      <c r="A64">
        <v>62</v>
      </c>
      <c r="B64">
        <v>37</v>
      </c>
      <c r="C64">
        <f>PointSystem[[#This Row],[Point Tidtagning og Heat1]]*1</f>
        <v>37</v>
      </c>
      <c r="D64" s="9">
        <f>PointSystem[[#This Row],[Point Tidtagning og Heat1]]*2</f>
        <v>74</v>
      </c>
    </row>
    <row r="65" spans="1:4" x14ac:dyDescent="0.35">
      <c r="A65">
        <v>63</v>
      </c>
      <c r="B65">
        <v>36</v>
      </c>
      <c r="C65">
        <f>PointSystem[[#This Row],[Point Tidtagning og Heat1]]*1</f>
        <v>36</v>
      </c>
      <c r="D65" s="8">
        <f>PointSystem[[#This Row],[Point Tidtagning og Heat1]]*2</f>
        <v>72</v>
      </c>
    </row>
    <row r="66" spans="1:4" x14ac:dyDescent="0.35">
      <c r="A66">
        <v>64</v>
      </c>
      <c r="B66">
        <v>35</v>
      </c>
      <c r="C66">
        <f>PointSystem[[#This Row],[Point Tidtagning og Heat1]]*1</f>
        <v>35</v>
      </c>
      <c r="D66" s="9">
        <f>PointSystem[[#This Row],[Point Tidtagning og Heat1]]*2</f>
        <v>70</v>
      </c>
    </row>
    <row r="67" spans="1:4" x14ac:dyDescent="0.35">
      <c r="A67">
        <v>65</v>
      </c>
      <c r="B67">
        <v>34</v>
      </c>
      <c r="C67">
        <f>PointSystem[[#This Row],[Point Tidtagning og Heat1]]*1</f>
        <v>34</v>
      </c>
      <c r="D67" s="8">
        <f>PointSystem[[#This Row],[Point Tidtagning og Heat1]]*2</f>
        <v>68</v>
      </c>
    </row>
    <row r="68" spans="1:4" x14ac:dyDescent="0.35">
      <c r="A68">
        <v>66</v>
      </c>
      <c r="B68">
        <v>33</v>
      </c>
      <c r="C68">
        <f>PointSystem[[#This Row],[Point Tidtagning og Heat1]]*1</f>
        <v>33</v>
      </c>
      <c r="D68" s="9">
        <f>PointSystem[[#This Row],[Point Tidtagning og Heat1]]*2</f>
        <v>66</v>
      </c>
    </row>
    <row r="69" spans="1:4" x14ac:dyDescent="0.35">
      <c r="A69">
        <v>67</v>
      </c>
      <c r="B69">
        <v>32</v>
      </c>
      <c r="C69">
        <f>PointSystem[[#This Row],[Point Tidtagning og Heat1]]*1</f>
        <v>32</v>
      </c>
      <c r="D69" s="8">
        <f>PointSystem[[#This Row],[Point Tidtagning og Heat1]]*2</f>
        <v>64</v>
      </c>
    </row>
    <row r="70" spans="1:4" x14ac:dyDescent="0.35">
      <c r="A70">
        <v>68</v>
      </c>
      <c r="B70">
        <v>31</v>
      </c>
      <c r="C70">
        <f>PointSystem[[#This Row],[Point Tidtagning og Heat1]]*1</f>
        <v>31</v>
      </c>
      <c r="D70" s="9">
        <f>PointSystem[[#This Row],[Point Tidtagning og Heat1]]*2</f>
        <v>62</v>
      </c>
    </row>
    <row r="71" spans="1:4" x14ac:dyDescent="0.35">
      <c r="A71">
        <v>69</v>
      </c>
      <c r="B71">
        <v>30</v>
      </c>
      <c r="C71">
        <f>PointSystem[[#This Row],[Point Tidtagning og Heat1]]*1</f>
        <v>30</v>
      </c>
      <c r="D71" s="8">
        <f>PointSystem[[#This Row],[Point Tidtagning og Heat1]]*2</f>
        <v>60</v>
      </c>
    </row>
    <row r="72" spans="1:4" x14ac:dyDescent="0.35">
      <c r="A72">
        <v>70</v>
      </c>
      <c r="B72">
        <v>29</v>
      </c>
      <c r="C72">
        <f>PointSystem[[#This Row],[Point Tidtagning og Heat1]]*1</f>
        <v>29</v>
      </c>
      <c r="D72" s="9">
        <f>PointSystem[[#This Row],[Point Tidtagning og Heat1]]*2</f>
        <v>58</v>
      </c>
    </row>
    <row r="73" spans="1:4" x14ac:dyDescent="0.35">
      <c r="A73">
        <v>71</v>
      </c>
      <c r="B73">
        <v>28</v>
      </c>
      <c r="C73">
        <f>PointSystem[[#This Row],[Point Tidtagning og Heat1]]*1</f>
        <v>28</v>
      </c>
      <c r="D73" s="8">
        <f>PointSystem[[#This Row],[Point Tidtagning og Heat1]]*2</f>
        <v>56</v>
      </c>
    </row>
    <row r="74" spans="1:4" x14ac:dyDescent="0.35">
      <c r="A74">
        <v>72</v>
      </c>
      <c r="B74">
        <v>27</v>
      </c>
      <c r="C74">
        <f>PointSystem[[#This Row],[Point Tidtagning og Heat1]]*1</f>
        <v>27</v>
      </c>
      <c r="D74" s="9">
        <f>PointSystem[[#This Row],[Point Tidtagning og Heat1]]*2</f>
        <v>54</v>
      </c>
    </row>
    <row r="75" spans="1:4" x14ac:dyDescent="0.35">
      <c r="A75">
        <v>73</v>
      </c>
      <c r="B75">
        <v>26</v>
      </c>
      <c r="C75">
        <f>PointSystem[[#This Row],[Point Tidtagning og Heat1]]*1</f>
        <v>26</v>
      </c>
      <c r="D75" s="8">
        <f>PointSystem[[#This Row],[Point Tidtagning og Heat1]]*2</f>
        <v>52</v>
      </c>
    </row>
    <row r="76" spans="1:4" x14ac:dyDescent="0.35">
      <c r="A76">
        <v>74</v>
      </c>
      <c r="B76">
        <v>25</v>
      </c>
      <c r="C76">
        <f>PointSystem[[#This Row],[Point Tidtagning og Heat1]]*1</f>
        <v>25</v>
      </c>
      <c r="D76" s="9">
        <f>PointSystem[[#This Row],[Point Tidtagning og Heat1]]*2</f>
        <v>50</v>
      </c>
    </row>
    <row r="77" spans="1:4" x14ac:dyDescent="0.35">
      <c r="A77">
        <v>75</v>
      </c>
      <c r="B77">
        <v>24</v>
      </c>
      <c r="C77">
        <f>PointSystem[[#This Row],[Point Tidtagning og Heat1]]*1</f>
        <v>24</v>
      </c>
      <c r="D77" s="8">
        <f>PointSystem[[#This Row],[Point Tidtagning og Heat1]]*2</f>
        <v>48</v>
      </c>
    </row>
    <row r="78" spans="1:4" x14ac:dyDescent="0.35">
      <c r="A78">
        <v>76</v>
      </c>
      <c r="B78">
        <v>23</v>
      </c>
      <c r="C78">
        <f>PointSystem[[#This Row],[Point Tidtagning og Heat1]]*1</f>
        <v>23</v>
      </c>
      <c r="D78" s="9">
        <f>PointSystem[[#This Row],[Point Tidtagning og Heat1]]*2</f>
        <v>46</v>
      </c>
    </row>
    <row r="79" spans="1:4" x14ac:dyDescent="0.35">
      <c r="A79">
        <v>77</v>
      </c>
      <c r="B79">
        <v>22</v>
      </c>
      <c r="C79">
        <f>PointSystem[[#This Row],[Point Tidtagning og Heat1]]*1</f>
        <v>22</v>
      </c>
      <c r="D79" s="8">
        <f>PointSystem[[#This Row],[Point Tidtagning og Heat1]]*2</f>
        <v>44</v>
      </c>
    </row>
    <row r="80" spans="1:4" x14ac:dyDescent="0.35">
      <c r="A80">
        <v>78</v>
      </c>
      <c r="B80">
        <v>21</v>
      </c>
      <c r="C80">
        <f>PointSystem[[#This Row],[Point Tidtagning og Heat1]]*1</f>
        <v>21</v>
      </c>
      <c r="D80" s="9">
        <f>PointSystem[[#This Row],[Point Tidtagning og Heat1]]*2</f>
        <v>42</v>
      </c>
    </row>
    <row r="81" spans="1:4" x14ac:dyDescent="0.35">
      <c r="A81">
        <v>79</v>
      </c>
      <c r="B81">
        <v>20</v>
      </c>
      <c r="C81">
        <f>PointSystem[[#This Row],[Point Tidtagning og Heat1]]*1</f>
        <v>20</v>
      </c>
      <c r="D81" s="8">
        <f>PointSystem[[#This Row],[Point Tidtagning og Heat1]]*2</f>
        <v>40</v>
      </c>
    </row>
    <row r="82" spans="1:4" x14ac:dyDescent="0.35">
      <c r="A82">
        <v>80</v>
      </c>
      <c r="B82">
        <v>19</v>
      </c>
      <c r="C82">
        <f>PointSystem[[#This Row],[Point Tidtagning og Heat1]]*1</f>
        <v>19</v>
      </c>
      <c r="D82" s="9">
        <f>PointSystem[[#This Row],[Point Tidtagning og Heat1]]*2</f>
        <v>38</v>
      </c>
    </row>
    <row r="83" spans="1:4" x14ac:dyDescent="0.35">
      <c r="A83">
        <v>81</v>
      </c>
      <c r="B83">
        <v>18</v>
      </c>
      <c r="C83">
        <f>PointSystem[[#This Row],[Point Tidtagning og Heat1]]*1</f>
        <v>18</v>
      </c>
      <c r="D83" s="8">
        <f>PointSystem[[#This Row],[Point Tidtagning og Heat1]]*2</f>
        <v>36</v>
      </c>
    </row>
    <row r="84" spans="1:4" x14ac:dyDescent="0.35">
      <c r="A84">
        <v>82</v>
      </c>
      <c r="B84">
        <v>17</v>
      </c>
      <c r="C84">
        <f>PointSystem[[#This Row],[Point Tidtagning og Heat1]]*1</f>
        <v>17</v>
      </c>
      <c r="D84" s="9">
        <f>PointSystem[[#This Row],[Point Tidtagning og Heat1]]*2</f>
        <v>34</v>
      </c>
    </row>
    <row r="85" spans="1:4" x14ac:dyDescent="0.35">
      <c r="A85">
        <v>83</v>
      </c>
      <c r="B85">
        <v>16</v>
      </c>
      <c r="C85">
        <f>PointSystem[[#This Row],[Point Tidtagning og Heat1]]*1</f>
        <v>16</v>
      </c>
      <c r="D85" s="8">
        <f>PointSystem[[#This Row],[Point Tidtagning og Heat1]]*2</f>
        <v>32</v>
      </c>
    </row>
    <row r="86" spans="1:4" x14ac:dyDescent="0.35">
      <c r="A86">
        <v>84</v>
      </c>
      <c r="B86">
        <v>15</v>
      </c>
      <c r="C86">
        <f>PointSystem[[#This Row],[Point Tidtagning og Heat1]]*1</f>
        <v>15</v>
      </c>
      <c r="D86" s="9">
        <f>PointSystem[[#This Row],[Point Tidtagning og Heat1]]*2</f>
        <v>30</v>
      </c>
    </row>
    <row r="87" spans="1:4" x14ac:dyDescent="0.35">
      <c r="A87">
        <v>85</v>
      </c>
      <c r="B87">
        <v>14</v>
      </c>
      <c r="C87">
        <f>PointSystem[[#This Row],[Point Tidtagning og Heat1]]*1</f>
        <v>14</v>
      </c>
      <c r="D87" s="8">
        <f>PointSystem[[#This Row],[Point Tidtagning og Heat1]]*2</f>
        <v>28</v>
      </c>
    </row>
    <row r="88" spans="1:4" x14ac:dyDescent="0.35">
      <c r="A88">
        <v>86</v>
      </c>
      <c r="B88">
        <v>13</v>
      </c>
      <c r="C88">
        <f>PointSystem[[#This Row],[Point Tidtagning og Heat1]]*1</f>
        <v>13</v>
      </c>
      <c r="D88" s="9">
        <f>PointSystem[[#This Row],[Point Tidtagning og Heat1]]*2</f>
        <v>26</v>
      </c>
    </row>
    <row r="89" spans="1:4" x14ac:dyDescent="0.35">
      <c r="A89">
        <v>87</v>
      </c>
      <c r="B89">
        <v>12</v>
      </c>
      <c r="C89">
        <f>PointSystem[[#This Row],[Point Tidtagning og Heat1]]*1</f>
        <v>12</v>
      </c>
      <c r="D89" s="8">
        <f>PointSystem[[#This Row],[Point Tidtagning og Heat1]]*2</f>
        <v>24</v>
      </c>
    </row>
    <row r="90" spans="1:4" x14ac:dyDescent="0.35">
      <c r="A90">
        <v>88</v>
      </c>
      <c r="B90">
        <v>11</v>
      </c>
      <c r="C90">
        <f>PointSystem[[#This Row],[Point Tidtagning og Heat1]]*1</f>
        <v>11</v>
      </c>
      <c r="D90" s="9">
        <f>PointSystem[[#This Row],[Point Tidtagning og Heat1]]*2</f>
        <v>22</v>
      </c>
    </row>
    <row r="91" spans="1:4" x14ac:dyDescent="0.35">
      <c r="A91">
        <v>89</v>
      </c>
      <c r="B91">
        <v>10</v>
      </c>
      <c r="C91">
        <f>PointSystem[[#This Row],[Point Tidtagning og Heat1]]*1</f>
        <v>10</v>
      </c>
      <c r="D91" s="8">
        <f>PointSystem[[#This Row],[Point Tidtagning og Heat1]]*2</f>
        <v>20</v>
      </c>
    </row>
    <row r="92" spans="1:4" x14ac:dyDescent="0.35">
      <c r="A92">
        <v>90</v>
      </c>
      <c r="B92">
        <v>9</v>
      </c>
      <c r="C92">
        <f>PointSystem[[#This Row],[Point Tidtagning og Heat1]]*1</f>
        <v>9</v>
      </c>
      <c r="D92" s="9">
        <f>PointSystem[[#This Row],[Point Tidtagning og Heat1]]*2</f>
        <v>18</v>
      </c>
    </row>
    <row r="93" spans="1:4" x14ac:dyDescent="0.35">
      <c r="A93">
        <v>91</v>
      </c>
      <c r="B93">
        <v>8</v>
      </c>
      <c r="C93">
        <f>PointSystem[[#This Row],[Point Tidtagning og Heat1]]*1</f>
        <v>8</v>
      </c>
      <c r="D93" s="8">
        <f>PointSystem[[#This Row],[Point Tidtagning og Heat1]]*2</f>
        <v>16</v>
      </c>
    </row>
    <row r="94" spans="1:4" x14ac:dyDescent="0.35">
      <c r="A94">
        <v>92</v>
      </c>
      <c r="B94">
        <v>7</v>
      </c>
      <c r="C94">
        <f>PointSystem[[#This Row],[Point Tidtagning og Heat1]]*1</f>
        <v>7</v>
      </c>
      <c r="D94" s="9">
        <f>PointSystem[[#This Row],[Point Tidtagning og Heat1]]*2</f>
        <v>14</v>
      </c>
    </row>
    <row r="95" spans="1:4" x14ac:dyDescent="0.35">
      <c r="A95">
        <v>93</v>
      </c>
      <c r="B95">
        <v>6</v>
      </c>
      <c r="C95">
        <f>PointSystem[[#This Row],[Point Tidtagning og Heat1]]*1</f>
        <v>6</v>
      </c>
      <c r="D95" s="8">
        <f>PointSystem[[#This Row],[Point Tidtagning og Heat1]]*2</f>
        <v>12</v>
      </c>
    </row>
    <row r="96" spans="1:4" x14ac:dyDescent="0.35">
      <c r="A96">
        <v>94</v>
      </c>
      <c r="B96">
        <v>5</v>
      </c>
      <c r="C96">
        <f>PointSystem[[#This Row],[Point Tidtagning og Heat1]]*1</f>
        <v>5</v>
      </c>
      <c r="D96" s="9">
        <f>PointSystem[[#This Row],[Point Tidtagning og Heat1]]*2</f>
        <v>10</v>
      </c>
    </row>
    <row r="97" spans="1:4" x14ac:dyDescent="0.35">
      <c r="A97">
        <v>95</v>
      </c>
      <c r="B97">
        <v>4</v>
      </c>
      <c r="C97">
        <f>PointSystem[[#This Row],[Point Tidtagning og Heat1]]*1</f>
        <v>4</v>
      </c>
      <c r="D97" s="8">
        <f>PointSystem[[#This Row],[Point Tidtagning og Heat1]]*2</f>
        <v>8</v>
      </c>
    </row>
    <row r="98" spans="1:4" x14ac:dyDescent="0.35">
      <c r="A98">
        <v>96</v>
      </c>
      <c r="B98">
        <v>3</v>
      </c>
      <c r="C98">
        <f>PointSystem[[#This Row],[Point Tidtagning og Heat1]]*1</f>
        <v>3</v>
      </c>
      <c r="D98" s="9">
        <f>PointSystem[[#This Row],[Point Tidtagning og Heat1]]*2</f>
        <v>6</v>
      </c>
    </row>
    <row r="99" spans="1:4" x14ac:dyDescent="0.35">
      <c r="A99">
        <v>97</v>
      </c>
      <c r="B99">
        <v>2</v>
      </c>
      <c r="C99">
        <f>PointSystem[[#This Row],[Point Tidtagning og Heat1]]*1</f>
        <v>2</v>
      </c>
      <c r="D99" s="8">
        <f>PointSystem[[#This Row],[Point Tidtagning og Heat1]]*2</f>
        <v>4</v>
      </c>
    </row>
    <row r="100" spans="1:4" x14ac:dyDescent="0.35">
      <c r="A100">
        <v>98</v>
      </c>
      <c r="B100">
        <v>1</v>
      </c>
      <c r="C100">
        <f>PointSystem[[#This Row],[Point Tidtagning og Heat1]]*1</f>
        <v>1</v>
      </c>
      <c r="D100" s="9">
        <f>PointSystem[[#This Row],[Point Tidtagning og Heat1]]*2</f>
        <v>2</v>
      </c>
    </row>
    <row r="101" spans="1:4" x14ac:dyDescent="0.35">
      <c r="A101">
        <v>99</v>
      </c>
      <c r="B101">
        <v>0</v>
      </c>
      <c r="C101">
        <f>PointSystem[[#This Row],[Point Tidtagning og Heat1]]*1</f>
        <v>0</v>
      </c>
      <c r="D101" s="8">
        <f>PointSystem[[#This Row],[Point Tidtagning og Heat1]]*2</f>
        <v>0</v>
      </c>
    </row>
    <row r="102" spans="1:4" x14ac:dyDescent="0.35">
      <c r="A102">
        <v>100</v>
      </c>
      <c r="B102">
        <v>0</v>
      </c>
      <c r="C102">
        <f>PointSystem[[#This Row],[Point Tidtagning og Heat1]]*1</f>
        <v>0</v>
      </c>
      <c r="D102" s="9">
        <f>PointSystem[[#This Row],[Point Tidtagning og Heat1]]*2</f>
        <v>0</v>
      </c>
    </row>
  </sheetData>
  <phoneticPr fontId="5" type="noConversion"/>
  <pageMargins left="0.7" right="0.7" top="0.75" bottom="0.75" header="0.3" footer="0.3"/>
  <pageSetup paperSize="9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A7326-C5DE-4F89-80B0-15DD50255399}">
  <sheetPr>
    <pageSetUpPr fitToPage="1"/>
  </sheetPr>
  <dimension ref="A1:AG20"/>
  <sheetViews>
    <sheetView workbookViewId="0">
      <pane xSplit="1" topLeftCell="B1" activePane="topRight" state="frozen"/>
      <selection pane="topRight" activeCell="A24" sqref="A24"/>
    </sheetView>
  </sheetViews>
  <sheetFormatPr defaultRowHeight="14.5" x14ac:dyDescent="0.35"/>
  <cols>
    <col min="1" max="1" width="16.90625" customWidth="1"/>
    <col min="2" max="4" width="2.26953125" customWidth="1"/>
    <col min="5" max="5" width="2.26953125" hidden="1" customWidth="1"/>
    <col min="6" max="6" width="2.26953125" customWidth="1"/>
    <col min="7" max="7" width="17.81640625" bestFit="1" customWidth="1"/>
    <col min="8" max="8" width="12.26953125" bestFit="1" customWidth="1"/>
    <col min="9" max="11" width="2.26953125" customWidth="1"/>
    <col min="12" max="12" width="2.26953125" hidden="1" customWidth="1"/>
    <col min="13" max="13" width="2.26953125" customWidth="1"/>
    <col min="14" max="14" width="17.81640625" bestFit="1" customWidth="1"/>
    <col min="15" max="15" width="12.26953125" bestFit="1" customWidth="1"/>
    <col min="16" max="18" width="2.26953125" customWidth="1"/>
    <col min="19" max="19" width="2.26953125" hidden="1" customWidth="1"/>
    <col min="20" max="20" width="2.26953125" customWidth="1"/>
    <col min="21" max="21" width="18.36328125" bestFit="1" customWidth="1"/>
    <col min="22" max="22" width="12.1796875" bestFit="1" customWidth="1"/>
    <col min="23" max="25" width="2.26953125" customWidth="1"/>
    <col min="26" max="26" width="2.26953125" hidden="1" customWidth="1"/>
    <col min="27" max="27" width="2.26953125" customWidth="1"/>
    <col min="28" max="28" width="17.81640625" bestFit="1" customWidth="1"/>
    <col min="29" max="29" width="13.1796875" bestFit="1" customWidth="1"/>
    <col min="31" max="31" width="9.54296875" bestFit="1" customWidth="1"/>
    <col min="32" max="32" width="12.54296875" bestFit="1" customWidth="1"/>
  </cols>
  <sheetData>
    <row r="1" spans="1:33" ht="23.5" x14ac:dyDescent="0.55000000000000004">
      <c r="D1" s="12" t="s">
        <v>54</v>
      </c>
    </row>
    <row r="2" spans="1:33" x14ac:dyDescent="0.35">
      <c r="B2" s="22" t="s">
        <v>44</v>
      </c>
      <c r="C2" s="22"/>
      <c r="D2" s="22"/>
      <c r="E2" s="22"/>
      <c r="F2" s="22"/>
      <c r="G2" s="22"/>
      <c r="H2" s="22"/>
      <c r="I2" s="23" t="s">
        <v>45</v>
      </c>
      <c r="J2" s="23"/>
      <c r="K2" s="23"/>
      <c r="L2" s="23"/>
      <c r="M2" s="23"/>
      <c r="N2" s="23"/>
      <c r="O2" s="23"/>
      <c r="P2" s="24" t="s">
        <v>46</v>
      </c>
      <c r="Q2" s="24"/>
      <c r="R2" s="24"/>
      <c r="S2" s="24"/>
      <c r="T2" s="24"/>
      <c r="U2" s="24"/>
      <c r="V2" s="24"/>
      <c r="W2" s="25" t="s">
        <v>47</v>
      </c>
      <c r="X2" s="25"/>
      <c r="Y2" s="25"/>
      <c r="Z2" s="25"/>
      <c r="AA2" s="25"/>
      <c r="AB2" s="25"/>
      <c r="AC2" s="25"/>
    </row>
    <row r="3" spans="1:33" s="6" customFormat="1" x14ac:dyDescent="0.35">
      <c r="A3" s="3" t="s">
        <v>1</v>
      </c>
      <c r="B3" s="4" t="s">
        <v>16</v>
      </c>
      <c r="C3" s="5" t="s">
        <v>17</v>
      </c>
      <c r="D3" s="5" t="s">
        <v>18</v>
      </c>
      <c r="E3" s="5" t="s">
        <v>19</v>
      </c>
      <c r="F3" s="3" t="s">
        <v>20</v>
      </c>
      <c r="G3" s="3" t="s">
        <v>21</v>
      </c>
      <c r="H3" s="11" t="s">
        <v>15</v>
      </c>
      <c r="I3" s="4" t="s">
        <v>38</v>
      </c>
      <c r="J3" s="5" t="s">
        <v>39</v>
      </c>
      <c r="K3" s="5" t="s">
        <v>40</v>
      </c>
      <c r="L3" s="5" t="s">
        <v>41</v>
      </c>
      <c r="M3" s="3" t="s">
        <v>42</v>
      </c>
      <c r="N3" s="3" t="s">
        <v>43</v>
      </c>
      <c r="O3" s="3" t="s">
        <v>23</v>
      </c>
      <c r="P3" s="4" t="s">
        <v>24</v>
      </c>
      <c r="Q3" s="5" t="s">
        <v>25</v>
      </c>
      <c r="R3" s="5" t="s">
        <v>26</v>
      </c>
      <c r="S3" s="5" t="s">
        <v>27</v>
      </c>
      <c r="T3" s="3" t="s">
        <v>28</v>
      </c>
      <c r="U3" s="3" t="s">
        <v>29</v>
      </c>
      <c r="V3" s="3" t="s">
        <v>22</v>
      </c>
      <c r="W3" s="4" t="s">
        <v>30</v>
      </c>
      <c r="X3" s="5" t="s">
        <v>31</v>
      </c>
      <c r="Y3" s="5" t="s">
        <v>32</v>
      </c>
      <c r="Z3" s="5" t="s">
        <v>33</v>
      </c>
      <c r="AA3" s="3" t="s">
        <v>34</v>
      </c>
      <c r="AB3" s="3" t="s">
        <v>35</v>
      </c>
      <c r="AC3" s="3" t="s">
        <v>36</v>
      </c>
      <c r="AD3" s="3" t="s">
        <v>37</v>
      </c>
      <c r="AE3" s="16" t="s">
        <v>61</v>
      </c>
      <c r="AF3" s="3" t="s">
        <v>60</v>
      </c>
      <c r="AG3" s="21" t="s">
        <v>64</v>
      </c>
    </row>
    <row r="4" spans="1:33" x14ac:dyDescent="0.35">
      <c r="A4" s="1" t="s">
        <v>51</v>
      </c>
      <c r="B4" s="2">
        <v>2</v>
      </c>
      <c r="C4" s="1">
        <v>2</v>
      </c>
      <c r="D4" s="1">
        <v>2</v>
      </c>
      <c r="E4" s="1"/>
      <c r="F4" s="1">
        <v>2</v>
      </c>
      <c r="G4" s="1">
        <f>_xlfn.IFNA(VLOOKUP(Tabel246[[#This Row],[Afd1: Finale]],PointSystem[],4,0),0)</f>
        <v>196</v>
      </c>
      <c r="H4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490</v>
      </c>
      <c r="I4" s="2">
        <v>1</v>
      </c>
      <c r="J4" s="1">
        <v>1</v>
      </c>
      <c r="K4" s="1">
        <v>1</v>
      </c>
      <c r="L4" s="1"/>
      <c r="M4" s="1">
        <v>1</v>
      </c>
      <c r="N4" s="1">
        <f>_xlfn.IFNA(VLOOKUP(Tabel246[[#This Row],[Afd2: Finale]],PointSystem[],4,0),0)</f>
        <v>200</v>
      </c>
      <c r="O4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500</v>
      </c>
      <c r="P4" s="2">
        <v>1</v>
      </c>
      <c r="Q4" s="1">
        <v>2</v>
      </c>
      <c r="R4" s="1">
        <v>2</v>
      </c>
      <c r="S4" s="1"/>
      <c r="T4" s="1">
        <v>2</v>
      </c>
      <c r="U4" s="1">
        <f>_xlfn.IFNA(VLOOKUP(Tabel246[[#This Row],[Afd3: Finale]],PointSystem[],4,0),0)</f>
        <v>196</v>
      </c>
      <c r="V4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492</v>
      </c>
      <c r="W4" s="2">
        <v>1</v>
      </c>
      <c r="X4" s="1">
        <v>2</v>
      </c>
      <c r="Y4" s="1">
        <v>2</v>
      </c>
      <c r="Z4" s="1"/>
      <c r="AA4" s="1">
        <v>2</v>
      </c>
      <c r="AB4" s="1">
        <f>_xlfn.IFNA(VLOOKUP(Tabel246[[#This Row],[Afd4: Finale]],PointSystem[],4,0),0)</f>
        <v>196</v>
      </c>
      <c r="AC4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492</v>
      </c>
      <c r="AD4" s="1">
        <f>Tabel246[[#This Row],[Afd 1: Total]]+Tabel246[[#This Row],[Afd 2: Total]]+Tabel246[[#This Row],[Afd 3: Total]]+Tabel246[[#This Row],[Afd 4: Total]]</f>
        <v>1974</v>
      </c>
      <c r="AE4" s="19">
        <v>490</v>
      </c>
      <c r="AF4" s="1">
        <f>Tabel246[[#This Row],[TOTAL]]-Tabel246[[#This Row],[Fratræk]]</f>
        <v>1484</v>
      </c>
      <c r="AG4" s="21">
        <v>1</v>
      </c>
    </row>
    <row r="5" spans="1:33" x14ac:dyDescent="0.35">
      <c r="A5" s="1" t="s">
        <v>56</v>
      </c>
      <c r="B5" s="2"/>
      <c r="C5" s="1"/>
      <c r="D5" s="1"/>
      <c r="E5" s="1"/>
      <c r="F5" s="1"/>
      <c r="G5" s="1">
        <f>_xlfn.IFNA(VLOOKUP(Tabel246[[#This Row],[Afd1: Finale]],PointSystem[],4,0),0)</f>
        <v>0</v>
      </c>
      <c r="H5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5" s="2">
        <v>2</v>
      </c>
      <c r="J5" s="1">
        <v>2</v>
      </c>
      <c r="K5" s="1">
        <v>2</v>
      </c>
      <c r="L5" s="1"/>
      <c r="M5" s="1">
        <v>2</v>
      </c>
      <c r="N5" s="1">
        <f>_xlfn.IFNA(VLOOKUP(Tabel246[[#This Row],[Afd2: Finale]],PointSystem[],4,0),0)</f>
        <v>196</v>
      </c>
      <c r="O5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490</v>
      </c>
      <c r="P5" s="2">
        <v>2</v>
      </c>
      <c r="Q5" s="1">
        <v>3</v>
      </c>
      <c r="R5" s="1">
        <v>3</v>
      </c>
      <c r="S5" s="1"/>
      <c r="T5" s="1">
        <v>3</v>
      </c>
      <c r="U5" s="1">
        <f>_xlfn.IFNA(VLOOKUP(Tabel246[[#This Row],[Afd3: Finale]],PointSystem[],4,0),0)</f>
        <v>192</v>
      </c>
      <c r="V5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482</v>
      </c>
      <c r="W5" s="2">
        <v>4</v>
      </c>
      <c r="X5" s="1">
        <v>4</v>
      </c>
      <c r="Y5" s="1">
        <v>4</v>
      </c>
      <c r="Z5" s="1"/>
      <c r="AA5" s="1">
        <v>3</v>
      </c>
      <c r="AB5" s="1">
        <f>_xlfn.IFNA(VLOOKUP(Tabel246[[#This Row],[Afd4: Finale]],PointSystem[],4,0),0)</f>
        <v>192</v>
      </c>
      <c r="AC5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477</v>
      </c>
      <c r="AD5" s="1">
        <f>Tabel246[[#This Row],[Afd 1: Total]]+Tabel246[[#This Row],[Afd 2: Total]]+Tabel246[[#This Row],[Afd 3: Total]]+Tabel246[[#This Row],[Afd 4: Total]]</f>
        <v>1449</v>
      </c>
      <c r="AE5" s="19">
        <v>0</v>
      </c>
      <c r="AF5" s="1">
        <f>Tabel246[[#This Row],[TOTAL]]-Tabel246[[#This Row],[Fratræk]]</f>
        <v>1449</v>
      </c>
      <c r="AG5" s="21">
        <v>2</v>
      </c>
    </row>
    <row r="6" spans="1:33" x14ac:dyDescent="0.35">
      <c r="A6" s="1" t="s">
        <v>63</v>
      </c>
      <c r="B6" s="2"/>
      <c r="C6" s="1"/>
      <c r="D6" s="1"/>
      <c r="E6" s="1"/>
      <c r="F6" s="1"/>
      <c r="G6" s="1">
        <f>_xlfn.IFNA(VLOOKUP(Tabel246[[#This Row],[Afd1: Finale]],PointSystem[],4,0),0)</f>
        <v>0</v>
      </c>
      <c r="H6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6" s="2"/>
      <c r="J6" s="1"/>
      <c r="K6" s="1"/>
      <c r="L6" s="1"/>
      <c r="M6" s="1"/>
      <c r="N6" s="1">
        <f>_xlfn.IFNA(VLOOKUP(Tabel246[[#This Row],[Afd2: Finale]],PointSystem[],4,0),0)</f>
        <v>0</v>
      </c>
      <c r="O6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6" s="2">
        <v>3</v>
      </c>
      <c r="Q6" s="1">
        <v>1</v>
      </c>
      <c r="R6" s="1">
        <v>1</v>
      </c>
      <c r="S6" s="1"/>
      <c r="T6" s="1">
        <v>1</v>
      </c>
      <c r="U6" s="1">
        <f>_xlfn.IFNA(VLOOKUP(Tabel246[[#This Row],[Afd3: Finale]],PointSystem[],4,0),0)</f>
        <v>200</v>
      </c>
      <c r="V6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496</v>
      </c>
      <c r="W6" s="2">
        <v>2</v>
      </c>
      <c r="X6" s="1">
        <v>1</v>
      </c>
      <c r="Y6" s="1">
        <v>1</v>
      </c>
      <c r="Z6" s="1"/>
      <c r="AA6" s="1">
        <v>1</v>
      </c>
      <c r="AB6" s="1">
        <f>_xlfn.IFNA(VLOOKUP(Tabel246[[#This Row],[Afd4: Finale]],PointSystem[],4,0),0)</f>
        <v>200</v>
      </c>
      <c r="AC6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498</v>
      </c>
      <c r="AD6" s="1">
        <f>Tabel246[[#This Row],[Afd 1: Total]]+Tabel246[[#This Row],[Afd 2: Total]]+Tabel246[[#This Row],[Afd 3: Total]]+Tabel246[[#This Row],[Afd 4: Total]]</f>
        <v>994</v>
      </c>
      <c r="AE6" s="19">
        <v>0</v>
      </c>
      <c r="AF6" s="1">
        <f>Tabel246[[#This Row],[TOTAL]]-Tabel246[[#This Row],[Fratræk]]</f>
        <v>994</v>
      </c>
      <c r="AG6" s="21">
        <v>3</v>
      </c>
    </row>
    <row r="7" spans="1:33" x14ac:dyDescent="0.35">
      <c r="A7" s="1" t="s">
        <v>62</v>
      </c>
      <c r="B7" s="2"/>
      <c r="C7" s="1"/>
      <c r="D7" s="1"/>
      <c r="E7" s="1"/>
      <c r="F7" s="1"/>
      <c r="G7" s="1">
        <f>_xlfn.IFNA(VLOOKUP(Tabel246[[#This Row],[Afd1: Finale]],PointSystem[],4,0),0)</f>
        <v>0</v>
      </c>
      <c r="H7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7" s="2"/>
      <c r="J7" s="1"/>
      <c r="K7" s="1"/>
      <c r="L7" s="1"/>
      <c r="M7" s="1"/>
      <c r="N7" s="1">
        <f>_xlfn.IFNA(VLOOKUP(Tabel246[[#This Row],[Afd2: Finale]],PointSystem[],4,0),0)</f>
        <v>0</v>
      </c>
      <c r="O7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7" s="2">
        <v>4</v>
      </c>
      <c r="Q7" s="1">
        <v>4</v>
      </c>
      <c r="R7" s="1">
        <v>4</v>
      </c>
      <c r="S7" s="1"/>
      <c r="T7" s="1">
        <v>4</v>
      </c>
      <c r="U7" s="1">
        <f>_xlfn.IFNA(VLOOKUP(Tabel246[[#This Row],[Afd3: Finale]],PointSystem[],4,0),0)</f>
        <v>190</v>
      </c>
      <c r="V7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475</v>
      </c>
      <c r="W7" s="2">
        <v>3</v>
      </c>
      <c r="X7" s="1">
        <v>3</v>
      </c>
      <c r="Y7" s="1">
        <v>3</v>
      </c>
      <c r="Z7" s="1"/>
      <c r="AA7" s="1">
        <v>4</v>
      </c>
      <c r="AB7" s="1">
        <f>_xlfn.IFNA(VLOOKUP(Tabel246[[#This Row],[Afd4: Finale]],PointSystem[],4,0),0)</f>
        <v>190</v>
      </c>
      <c r="AC7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478</v>
      </c>
      <c r="AD7" s="1">
        <f>Tabel246[[#This Row],[Afd 1: Total]]+Tabel246[[#This Row],[Afd 2: Total]]+Tabel246[[#This Row],[Afd 3: Total]]+Tabel246[[#This Row],[Afd 4: Total]]</f>
        <v>953</v>
      </c>
      <c r="AE7" s="19">
        <v>0</v>
      </c>
      <c r="AF7" s="1">
        <f>Tabel246[[#This Row],[TOTAL]]-Tabel246[[#This Row],[Fratræk]]</f>
        <v>953</v>
      </c>
      <c r="AG7" s="21">
        <v>4</v>
      </c>
    </row>
    <row r="8" spans="1:33" x14ac:dyDescent="0.35">
      <c r="A8" s="1" t="s">
        <v>9</v>
      </c>
      <c r="B8" s="2">
        <v>1</v>
      </c>
      <c r="C8" s="1">
        <v>1</v>
      </c>
      <c r="D8" s="1">
        <v>1</v>
      </c>
      <c r="E8" s="1"/>
      <c r="F8" s="1">
        <v>1</v>
      </c>
      <c r="G8" s="1">
        <f>_xlfn.IFNA(VLOOKUP(Tabel246[[#This Row],[Afd1: Finale]],PointSystem[],4,0),0)</f>
        <v>200</v>
      </c>
      <c r="H8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500</v>
      </c>
      <c r="I8" s="2"/>
      <c r="J8" s="1"/>
      <c r="K8" s="1"/>
      <c r="L8" s="1"/>
      <c r="M8" s="1"/>
      <c r="N8" s="1">
        <f>_xlfn.IFNA(VLOOKUP(Tabel246[[#This Row],[Afd2: Finale]],PointSystem[],4,0),0)</f>
        <v>0</v>
      </c>
      <c r="O8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8" s="2"/>
      <c r="Q8" s="1"/>
      <c r="R8" s="1"/>
      <c r="S8" s="1"/>
      <c r="T8" s="1"/>
      <c r="U8" s="1">
        <f>_xlfn.IFNA(VLOOKUP(Tabel246[[#This Row],[Afd3: Finale]],PointSystem[],4,0),0)</f>
        <v>0</v>
      </c>
      <c r="V8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8" s="2"/>
      <c r="X8" s="1"/>
      <c r="Y8" s="1"/>
      <c r="Z8" s="1"/>
      <c r="AA8" s="1"/>
      <c r="AB8" s="1">
        <f>_xlfn.IFNA(VLOOKUP(Tabel246[[#This Row],[Afd4: Finale]],PointSystem[],4,0),0)</f>
        <v>0</v>
      </c>
      <c r="AC8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8" s="1">
        <f>Tabel246[[#This Row],[Afd 1: Total]]+Tabel246[[#This Row],[Afd 2: Total]]+Tabel246[[#This Row],[Afd 3: Total]]+Tabel246[[#This Row],[Afd 4: Total]]</f>
        <v>500</v>
      </c>
      <c r="AE8" s="19">
        <v>0</v>
      </c>
      <c r="AF8" s="1">
        <f>Tabel246[[#This Row],[TOTAL]]-Tabel246[[#This Row],[Fratræk]]</f>
        <v>500</v>
      </c>
      <c r="AG8" s="21">
        <v>5</v>
      </c>
    </row>
    <row r="9" spans="1:33" x14ac:dyDescent="0.35">
      <c r="A9" s="1"/>
      <c r="B9" s="2"/>
      <c r="C9" s="1"/>
      <c r="D9" s="1"/>
      <c r="E9" s="1"/>
      <c r="F9" s="1"/>
      <c r="G9" s="1">
        <f>_xlfn.IFNA(VLOOKUP(Tabel246[[#This Row],[Afd1: Finale]],PointSystem[],4,0),0)</f>
        <v>0</v>
      </c>
      <c r="H9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9" s="2"/>
      <c r="J9" s="1"/>
      <c r="K9" s="1"/>
      <c r="L9" s="1"/>
      <c r="M9" s="1"/>
      <c r="N9" s="1">
        <f>_xlfn.IFNA(VLOOKUP(Tabel246[[#This Row],[Afd2: Finale]],PointSystem[],4,0),0)</f>
        <v>0</v>
      </c>
      <c r="O9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9" s="2"/>
      <c r="Q9" s="1"/>
      <c r="R9" s="1"/>
      <c r="S9" s="1"/>
      <c r="T9" s="1"/>
      <c r="U9" s="1">
        <f>_xlfn.IFNA(VLOOKUP(Tabel246[[#This Row],[Afd3: Finale]],PointSystem[],4,0),0)</f>
        <v>0</v>
      </c>
      <c r="V9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9" s="2"/>
      <c r="X9" s="1"/>
      <c r="Y9" s="1"/>
      <c r="Z9" s="1"/>
      <c r="AA9" s="1"/>
      <c r="AB9" s="1">
        <f>_xlfn.IFNA(VLOOKUP(Tabel246[[#This Row],[Afd4: Finale]],PointSystem[],4,0),0)</f>
        <v>0</v>
      </c>
      <c r="AC9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9" s="1">
        <f>Tabel246[[#This Row],[Afd 1: Total]]+Tabel246[[#This Row],[Afd 2: Total]]+Tabel246[[#This Row],[Afd 3: Total]]+Tabel246[[#This Row],[Afd 4: Total]]</f>
        <v>0</v>
      </c>
      <c r="AE9" s="19"/>
      <c r="AF9" s="1">
        <f>Tabel246[[#This Row],[TOTAL]]-Tabel246[[#This Row],[Fratræk]]</f>
        <v>0</v>
      </c>
      <c r="AG9" s="21">
        <v>6</v>
      </c>
    </row>
    <row r="10" spans="1:33" x14ac:dyDescent="0.35">
      <c r="A10" s="1"/>
      <c r="B10" s="2"/>
      <c r="C10" s="1"/>
      <c r="D10" s="1"/>
      <c r="E10" s="1"/>
      <c r="F10" s="1"/>
      <c r="G10" s="1">
        <f>_xlfn.IFNA(VLOOKUP(Tabel246[[#This Row],[Afd1: Finale]],PointSystem[],4,0),0)</f>
        <v>0</v>
      </c>
      <c r="H10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0" s="2"/>
      <c r="J10" s="1"/>
      <c r="K10" s="1"/>
      <c r="L10" s="1"/>
      <c r="M10" s="1"/>
      <c r="N10" s="1">
        <f>_xlfn.IFNA(VLOOKUP(Tabel246[[#This Row],[Afd2: Finale]],PointSystem[],4,0),0)</f>
        <v>0</v>
      </c>
      <c r="O10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0" s="2"/>
      <c r="Q10" s="1"/>
      <c r="R10" s="1"/>
      <c r="S10" s="1"/>
      <c r="T10" s="1"/>
      <c r="U10" s="1">
        <f>_xlfn.IFNA(VLOOKUP(Tabel246[[#This Row],[Afd3: Finale]],PointSystem[],4,0),0)</f>
        <v>0</v>
      </c>
      <c r="V10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0" s="2"/>
      <c r="X10" s="1"/>
      <c r="Y10" s="1"/>
      <c r="Z10" s="1"/>
      <c r="AA10" s="1"/>
      <c r="AB10" s="1">
        <f>_xlfn.IFNA(VLOOKUP(Tabel246[[#This Row],[Afd4: Finale]],PointSystem[],4,0),0)</f>
        <v>0</v>
      </c>
      <c r="AC10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0" s="1">
        <f>Tabel246[[#This Row],[Afd 1: Total]]+Tabel246[[#This Row],[Afd 2: Total]]+Tabel246[[#This Row],[Afd 3: Total]]+Tabel246[[#This Row],[Afd 4: Total]]</f>
        <v>0</v>
      </c>
      <c r="AE10" s="19"/>
      <c r="AF10" s="1">
        <f>Tabel246[[#This Row],[TOTAL]]-Tabel246[[#This Row],[Fratræk]]</f>
        <v>0</v>
      </c>
      <c r="AG10" s="21">
        <v>7</v>
      </c>
    </row>
    <row r="11" spans="1:33" x14ac:dyDescent="0.35">
      <c r="A11" s="1"/>
      <c r="B11" s="2"/>
      <c r="C11" s="1"/>
      <c r="D11" s="1"/>
      <c r="E11" s="1"/>
      <c r="F11" s="1"/>
      <c r="G11" s="1">
        <f>_xlfn.IFNA(VLOOKUP(Tabel246[[#This Row],[Afd1: Finale]],PointSystem[],4,0),0)</f>
        <v>0</v>
      </c>
      <c r="H11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1" s="2"/>
      <c r="J11" s="1"/>
      <c r="K11" s="1"/>
      <c r="L11" s="1"/>
      <c r="M11" s="1"/>
      <c r="N11" s="1">
        <f>_xlfn.IFNA(VLOOKUP(Tabel246[[#This Row],[Afd2: Finale]],PointSystem[],4,0),0)</f>
        <v>0</v>
      </c>
      <c r="O11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1" s="2"/>
      <c r="Q11" s="1"/>
      <c r="R11" s="1"/>
      <c r="S11" s="1"/>
      <c r="T11" s="1"/>
      <c r="U11" s="1">
        <f>_xlfn.IFNA(VLOOKUP(Tabel246[[#This Row],[Afd3: Finale]],PointSystem[],4,0),0)</f>
        <v>0</v>
      </c>
      <c r="V11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1" s="2"/>
      <c r="X11" s="1"/>
      <c r="Y11" s="1"/>
      <c r="Z11" s="1"/>
      <c r="AA11" s="1"/>
      <c r="AB11" s="1">
        <f>_xlfn.IFNA(VLOOKUP(Tabel246[[#This Row],[Afd4: Finale]],PointSystem[],4,0),0)</f>
        <v>0</v>
      </c>
      <c r="AC11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1" s="1">
        <f>Tabel246[[#This Row],[Afd 1: Total]]+Tabel246[[#This Row],[Afd 2: Total]]+Tabel246[[#This Row],[Afd 3: Total]]+Tabel246[[#This Row],[Afd 4: Total]]</f>
        <v>0</v>
      </c>
      <c r="AE11" s="19"/>
      <c r="AF11" s="1">
        <f>Tabel246[[#This Row],[TOTAL]]-Tabel246[[#This Row],[Fratræk]]</f>
        <v>0</v>
      </c>
      <c r="AG11" s="21">
        <v>8</v>
      </c>
    </row>
    <row r="12" spans="1:33" x14ac:dyDescent="0.35">
      <c r="A12" s="1"/>
      <c r="B12" s="2"/>
      <c r="C12" s="1"/>
      <c r="D12" s="1"/>
      <c r="E12" s="1"/>
      <c r="F12" s="1"/>
      <c r="G12" s="1">
        <f>_xlfn.IFNA(VLOOKUP(Tabel246[[#This Row],[Afd1: Finale]],PointSystem[],4,0),0)</f>
        <v>0</v>
      </c>
      <c r="H12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2" s="2"/>
      <c r="J12" s="1"/>
      <c r="K12" s="1"/>
      <c r="L12" s="1"/>
      <c r="M12" s="1"/>
      <c r="N12" s="1">
        <f>_xlfn.IFNA(VLOOKUP(Tabel246[[#This Row],[Afd2: Finale]],PointSystem[],4,0),0)</f>
        <v>0</v>
      </c>
      <c r="O12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2" s="2"/>
      <c r="Q12" s="1"/>
      <c r="R12" s="1"/>
      <c r="S12" s="1"/>
      <c r="T12" s="1"/>
      <c r="U12" s="1">
        <f>_xlfn.IFNA(VLOOKUP(Tabel246[[#This Row],[Afd3: Finale]],PointSystem[],4,0),0)</f>
        <v>0</v>
      </c>
      <c r="V12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2" s="2"/>
      <c r="X12" s="1"/>
      <c r="Y12" s="1"/>
      <c r="Z12" s="1"/>
      <c r="AA12" s="1"/>
      <c r="AB12" s="1">
        <f>_xlfn.IFNA(VLOOKUP(Tabel246[[#This Row],[Afd4: Finale]],PointSystem[],4,0),0)</f>
        <v>0</v>
      </c>
      <c r="AC12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2" s="1">
        <f>Tabel246[[#This Row],[Afd 1: Total]]+Tabel246[[#This Row],[Afd 2: Total]]+Tabel246[[#This Row],[Afd 3: Total]]+Tabel246[[#This Row],[Afd 4: Total]]</f>
        <v>0</v>
      </c>
      <c r="AE12" s="19"/>
      <c r="AF12" s="1">
        <f>Tabel246[[#This Row],[TOTAL]]-Tabel246[[#This Row],[Fratræk]]</f>
        <v>0</v>
      </c>
      <c r="AG12" s="21">
        <v>9</v>
      </c>
    </row>
    <row r="13" spans="1:33" x14ac:dyDescent="0.35">
      <c r="A13" s="1"/>
      <c r="B13" s="2"/>
      <c r="C13" s="1"/>
      <c r="D13" s="1"/>
      <c r="E13" s="1"/>
      <c r="F13" s="1"/>
      <c r="G13" s="1">
        <f>_xlfn.IFNA(VLOOKUP(Tabel246[[#This Row],[Afd1: Finale]],PointSystem[],4,0),0)</f>
        <v>0</v>
      </c>
      <c r="H13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3" s="2"/>
      <c r="J13" s="1"/>
      <c r="K13" s="1"/>
      <c r="L13" s="1"/>
      <c r="M13" s="1"/>
      <c r="N13" s="1">
        <f>_xlfn.IFNA(VLOOKUP(Tabel246[[#This Row],[Afd2: Finale]],PointSystem[],4,0),0)</f>
        <v>0</v>
      </c>
      <c r="O13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3" s="2"/>
      <c r="Q13" s="1"/>
      <c r="R13" s="1"/>
      <c r="S13" s="1"/>
      <c r="T13" s="1"/>
      <c r="U13" s="1">
        <f>_xlfn.IFNA(VLOOKUP(Tabel246[[#This Row],[Afd3: Finale]],PointSystem[],4,0),0)</f>
        <v>0</v>
      </c>
      <c r="V13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3" s="2"/>
      <c r="X13" s="1"/>
      <c r="Y13" s="1"/>
      <c r="Z13" s="1"/>
      <c r="AA13" s="1"/>
      <c r="AB13" s="1">
        <f>_xlfn.IFNA(VLOOKUP(Tabel246[[#This Row],[Afd4: Finale]],PointSystem[],4,0),0)</f>
        <v>0</v>
      </c>
      <c r="AC13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3" s="1">
        <f>Tabel246[[#This Row],[Afd 1: Total]]+Tabel246[[#This Row],[Afd 2: Total]]+Tabel246[[#This Row],[Afd 3: Total]]+Tabel246[[#This Row],[Afd 4: Total]]</f>
        <v>0</v>
      </c>
      <c r="AE13" s="19"/>
      <c r="AF13" s="1">
        <f>Tabel246[[#This Row],[TOTAL]]-Tabel246[[#This Row],[Fratræk]]</f>
        <v>0</v>
      </c>
      <c r="AG13" s="21">
        <v>10</v>
      </c>
    </row>
    <row r="14" spans="1:33" x14ac:dyDescent="0.35">
      <c r="A14" s="1"/>
      <c r="B14" s="2"/>
      <c r="C14" s="1"/>
      <c r="D14" s="1"/>
      <c r="E14" s="1"/>
      <c r="F14" s="1"/>
      <c r="G14" s="1">
        <f>_xlfn.IFNA(VLOOKUP(Tabel246[[#This Row],[Afd1: Finale]],PointSystem[],4,0),0)</f>
        <v>0</v>
      </c>
      <c r="H14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4" s="2"/>
      <c r="J14" s="1"/>
      <c r="K14" s="1"/>
      <c r="L14" s="1"/>
      <c r="M14" s="1"/>
      <c r="N14" s="1">
        <f>_xlfn.IFNA(VLOOKUP(Tabel246[[#This Row],[Afd2: Finale]],PointSystem[],4,0),0)</f>
        <v>0</v>
      </c>
      <c r="O14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4" s="2"/>
      <c r="Q14" s="1"/>
      <c r="R14" s="1"/>
      <c r="S14" s="1"/>
      <c r="T14" s="1"/>
      <c r="U14" s="1">
        <f>_xlfn.IFNA(VLOOKUP(Tabel246[[#This Row],[Afd3: Finale]],PointSystem[],4,0),0)</f>
        <v>0</v>
      </c>
      <c r="V14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4" s="2"/>
      <c r="X14" s="1"/>
      <c r="Y14" s="1"/>
      <c r="Z14" s="1"/>
      <c r="AA14" s="1"/>
      <c r="AB14" s="1">
        <f>_xlfn.IFNA(VLOOKUP(Tabel246[[#This Row],[Afd4: Finale]],PointSystem[],4,0),0)</f>
        <v>0</v>
      </c>
      <c r="AC14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4" s="1">
        <f>Tabel246[[#This Row],[Afd 1: Total]]+Tabel246[[#This Row],[Afd 2: Total]]+Tabel246[[#This Row],[Afd 3: Total]]+Tabel246[[#This Row],[Afd 4: Total]]</f>
        <v>0</v>
      </c>
      <c r="AE14" s="19"/>
      <c r="AF14" s="1">
        <f>Tabel246[[#This Row],[TOTAL]]-Tabel246[[#This Row],[Fratræk]]</f>
        <v>0</v>
      </c>
      <c r="AG14" s="21">
        <v>11</v>
      </c>
    </row>
    <row r="15" spans="1:33" x14ac:dyDescent="0.35">
      <c r="A15" s="1"/>
      <c r="B15" s="2"/>
      <c r="C15" s="1"/>
      <c r="D15" s="1"/>
      <c r="E15" s="1"/>
      <c r="F15" s="1"/>
      <c r="G15" s="1">
        <f>_xlfn.IFNA(VLOOKUP(Tabel246[[#This Row],[Afd1: Finale]],PointSystem[],4,0),0)</f>
        <v>0</v>
      </c>
      <c r="H15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5" s="2"/>
      <c r="J15" s="1"/>
      <c r="K15" s="1"/>
      <c r="L15" s="1"/>
      <c r="M15" s="1"/>
      <c r="N15" s="1">
        <f>_xlfn.IFNA(VLOOKUP(Tabel246[[#This Row],[Afd2: Finale]],PointSystem[],4,0),0)</f>
        <v>0</v>
      </c>
      <c r="O15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5" s="2"/>
      <c r="Q15" s="1"/>
      <c r="R15" s="1"/>
      <c r="S15" s="1"/>
      <c r="T15" s="1"/>
      <c r="U15" s="1">
        <f>_xlfn.IFNA(VLOOKUP(Tabel246[[#This Row],[Afd3: Finale]],PointSystem[],4,0),0)</f>
        <v>0</v>
      </c>
      <c r="V15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5" s="2"/>
      <c r="X15" s="1"/>
      <c r="Y15" s="1"/>
      <c r="Z15" s="1"/>
      <c r="AA15" s="1"/>
      <c r="AB15" s="1">
        <f>_xlfn.IFNA(VLOOKUP(Tabel246[[#This Row],[Afd4: Finale]],PointSystem[],4,0),0)</f>
        <v>0</v>
      </c>
      <c r="AC15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5" s="1">
        <f>Tabel246[[#This Row],[Afd 1: Total]]+Tabel246[[#This Row],[Afd 2: Total]]+Tabel246[[#This Row],[Afd 3: Total]]+Tabel246[[#This Row],[Afd 4: Total]]</f>
        <v>0</v>
      </c>
      <c r="AE15" s="19"/>
      <c r="AF15" s="1">
        <f>Tabel246[[#This Row],[TOTAL]]-Tabel246[[#This Row],[Fratræk]]</f>
        <v>0</v>
      </c>
      <c r="AG15" s="21">
        <v>12</v>
      </c>
    </row>
    <row r="16" spans="1:33" x14ac:dyDescent="0.35">
      <c r="A16" s="1"/>
      <c r="B16" s="2"/>
      <c r="C16" s="1"/>
      <c r="D16" s="1"/>
      <c r="E16" s="1"/>
      <c r="F16" s="1"/>
      <c r="G16" s="1">
        <f>_xlfn.IFNA(VLOOKUP(Tabel246[[#This Row],[Afd1: Finale]],PointSystem[],4,0),0)</f>
        <v>0</v>
      </c>
      <c r="H16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6" s="2"/>
      <c r="J16" s="1"/>
      <c r="K16" s="1"/>
      <c r="L16" s="1"/>
      <c r="M16" s="1"/>
      <c r="N16" s="1">
        <f>_xlfn.IFNA(VLOOKUP(Tabel246[[#This Row],[Afd2: Finale]],PointSystem[],4,0),0)</f>
        <v>0</v>
      </c>
      <c r="O16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6" s="2"/>
      <c r="Q16" s="1"/>
      <c r="R16" s="1"/>
      <c r="S16" s="1"/>
      <c r="T16" s="1"/>
      <c r="U16" s="1">
        <f>_xlfn.IFNA(VLOOKUP(Tabel246[[#This Row],[Afd3: Finale]],PointSystem[],4,0),0)</f>
        <v>0</v>
      </c>
      <c r="V16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6" s="2"/>
      <c r="X16" s="1"/>
      <c r="Y16" s="1"/>
      <c r="Z16" s="1"/>
      <c r="AA16" s="1"/>
      <c r="AB16" s="1">
        <f>_xlfn.IFNA(VLOOKUP(Tabel246[[#This Row],[Afd4: Finale]],PointSystem[],4,0),0)</f>
        <v>0</v>
      </c>
      <c r="AC16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6" s="1">
        <f>Tabel246[[#This Row],[Afd 1: Total]]+Tabel246[[#This Row],[Afd 2: Total]]+Tabel246[[#This Row],[Afd 3: Total]]+Tabel246[[#This Row],[Afd 4: Total]]</f>
        <v>0</v>
      </c>
      <c r="AE16" s="19"/>
      <c r="AF16" s="1">
        <f>Tabel246[[#This Row],[TOTAL]]-Tabel246[[#This Row],[Fratræk]]</f>
        <v>0</v>
      </c>
      <c r="AG16" s="21">
        <v>13</v>
      </c>
    </row>
    <row r="17" spans="1:33" x14ac:dyDescent="0.35">
      <c r="A17" s="1"/>
      <c r="B17" s="2"/>
      <c r="C17" s="1"/>
      <c r="D17" s="1"/>
      <c r="E17" s="1"/>
      <c r="F17" s="1"/>
      <c r="G17" s="1">
        <f>_xlfn.IFNA(VLOOKUP(Tabel246[[#This Row],[Afd1: Finale]],PointSystem[],4,0),0)</f>
        <v>0</v>
      </c>
      <c r="H17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7" s="2"/>
      <c r="J17" s="1"/>
      <c r="K17" s="1"/>
      <c r="L17" s="1"/>
      <c r="M17" s="1"/>
      <c r="N17" s="1">
        <f>_xlfn.IFNA(VLOOKUP(Tabel246[[#This Row],[Afd2: Finale]],PointSystem[],4,0),0)</f>
        <v>0</v>
      </c>
      <c r="O17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7" s="2"/>
      <c r="Q17" s="1"/>
      <c r="R17" s="1"/>
      <c r="S17" s="1"/>
      <c r="T17" s="1"/>
      <c r="U17" s="1">
        <f>_xlfn.IFNA(VLOOKUP(Tabel246[[#This Row],[Afd3: Finale]],PointSystem[],4,0),0)</f>
        <v>0</v>
      </c>
      <c r="V17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7" s="2"/>
      <c r="X17" s="1"/>
      <c r="Y17" s="1"/>
      <c r="Z17" s="1"/>
      <c r="AA17" s="1"/>
      <c r="AB17" s="1">
        <f>_xlfn.IFNA(VLOOKUP(Tabel246[[#This Row],[Afd4: Finale]],PointSystem[],4,0),0)</f>
        <v>0</v>
      </c>
      <c r="AC17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7" s="1">
        <f>Tabel246[[#This Row],[Afd 1: Total]]+Tabel246[[#This Row],[Afd 2: Total]]+Tabel246[[#This Row],[Afd 3: Total]]+Tabel246[[#This Row],[Afd 4: Total]]</f>
        <v>0</v>
      </c>
      <c r="AE17" s="19"/>
      <c r="AF17" s="1">
        <f>Tabel246[[#This Row],[TOTAL]]-Tabel246[[#This Row],[Fratræk]]</f>
        <v>0</v>
      </c>
      <c r="AG17" s="21">
        <v>14</v>
      </c>
    </row>
    <row r="18" spans="1:33" x14ac:dyDescent="0.35">
      <c r="A18" s="1"/>
      <c r="B18" s="2"/>
      <c r="C18" s="1"/>
      <c r="D18" s="1"/>
      <c r="E18" s="1"/>
      <c r="F18" s="1"/>
      <c r="G18" s="1">
        <f>_xlfn.IFNA(VLOOKUP(Tabel246[[#This Row],[Afd1: Finale]],PointSystem[],4,0),0)</f>
        <v>0</v>
      </c>
      <c r="H18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8" s="2"/>
      <c r="J18" s="1"/>
      <c r="K18" s="1"/>
      <c r="L18" s="1"/>
      <c r="M18" s="1"/>
      <c r="N18" s="1">
        <f>_xlfn.IFNA(VLOOKUP(Tabel246[[#This Row],[Afd2: Finale]],PointSystem[],4,0),0)</f>
        <v>0</v>
      </c>
      <c r="O18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8" s="2"/>
      <c r="Q18" s="1"/>
      <c r="R18" s="1"/>
      <c r="S18" s="1"/>
      <c r="T18" s="1"/>
      <c r="U18" s="1">
        <f>_xlfn.IFNA(VLOOKUP(Tabel246[[#This Row],[Afd3: Finale]],PointSystem[],4,0),0)</f>
        <v>0</v>
      </c>
      <c r="V18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8" s="2"/>
      <c r="X18" s="1"/>
      <c r="Y18" s="1"/>
      <c r="Z18" s="1"/>
      <c r="AA18" s="1"/>
      <c r="AB18" s="1">
        <f>_xlfn.IFNA(VLOOKUP(Tabel246[[#This Row],[Afd4: Finale]],PointSystem[],4,0),0)</f>
        <v>0</v>
      </c>
      <c r="AC18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8" s="1">
        <f>Tabel246[[#This Row],[Afd 1: Total]]+Tabel246[[#This Row],[Afd 2: Total]]+Tabel246[[#This Row],[Afd 3: Total]]+Tabel246[[#This Row],[Afd 4: Total]]</f>
        <v>0</v>
      </c>
      <c r="AE18" s="19"/>
      <c r="AF18" s="1">
        <f>Tabel246[[#This Row],[TOTAL]]-Tabel246[[#This Row],[Fratræk]]</f>
        <v>0</v>
      </c>
      <c r="AG18" s="21">
        <v>15</v>
      </c>
    </row>
    <row r="19" spans="1:33" x14ac:dyDescent="0.35">
      <c r="A19" s="1"/>
      <c r="B19" s="2"/>
      <c r="C19" s="1"/>
      <c r="D19" s="1"/>
      <c r="E19" s="1"/>
      <c r="F19" s="1"/>
      <c r="G19" s="1">
        <f>_xlfn.IFNA(VLOOKUP(Tabel246[[#This Row],[Afd1: Finale]],PointSystem[],4,0),0)</f>
        <v>0</v>
      </c>
      <c r="H19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19" s="2"/>
      <c r="J19" s="1"/>
      <c r="K19" s="1"/>
      <c r="L19" s="1"/>
      <c r="M19" s="1"/>
      <c r="N19" s="1">
        <f>_xlfn.IFNA(VLOOKUP(Tabel246[[#This Row],[Afd2: Finale]],PointSystem[],4,0),0)</f>
        <v>0</v>
      </c>
      <c r="O19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19" s="2"/>
      <c r="Q19" s="1"/>
      <c r="R19" s="1"/>
      <c r="S19" s="1"/>
      <c r="T19" s="1"/>
      <c r="U19" s="1">
        <f>_xlfn.IFNA(VLOOKUP(Tabel246[[#This Row],[Afd3: Finale]],PointSystem[],4,0),0)</f>
        <v>0</v>
      </c>
      <c r="V19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19" s="2"/>
      <c r="X19" s="1"/>
      <c r="Y19" s="1"/>
      <c r="Z19" s="1"/>
      <c r="AA19" s="1"/>
      <c r="AB19" s="1">
        <f>_xlfn.IFNA(VLOOKUP(Tabel246[[#This Row],[Afd4: Finale]],PointSystem[],4,0),0)</f>
        <v>0</v>
      </c>
      <c r="AC19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19" s="1">
        <f>Tabel246[[#This Row],[Afd 1: Total]]+Tabel246[[#This Row],[Afd 2: Total]]+Tabel246[[#This Row],[Afd 3: Total]]+Tabel246[[#This Row],[Afd 4: Total]]</f>
        <v>0</v>
      </c>
      <c r="AE19" s="19"/>
      <c r="AF19" s="1">
        <f>Tabel246[[#This Row],[TOTAL]]-Tabel246[[#This Row],[Fratræk]]</f>
        <v>0</v>
      </c>
      <c r="AG19" s="21">
        <v>16</v>
      </c>
    </row>
    <row r="20" spans="1:33" x14ac:dyDescent="0.35">
      <c r="A20" s="1"/>
      <c r="B20" s="2"/>
      <c r="C20" s="1"/>
      <c r="D20" s="1"/>
      <c r="E20" s="1"/>
      <c r="F20" s="1"/>
      <c r="G20" s="1">
        <f>_xlfn.IFNA(VLOOKUP(Tabel246[[#This Row],[Afd1: Finale]],PointSystem[],4,0),0)</f>
        <v>0</v>
      </c>
      <c r="H20" s="10">
        <f>VLOOKUP(Tabel246[[#This Row],[Afd1: Tidtagning]],PointSystem[],2,0)+VLOOKUP(Tabel246[[#This Row],[Afd1: Heat 1]],PointSystem[],2,0)+VLOOKUP(Tabel246[[#This Row],[Afd1: Pre finale]],PointSystem[],2,0)+VLOOKUP(Tabel246[[#This Row],[Afd1: ekstra heat]],PointSystem[],2,0)+VLOOKUP(Tabel246[[#This Row],[Afd1: Finale]],PointSystem[],4,0)</f>
        <v>0</v>
      </c>
      <c r="I20" s="2"/>
      <c r="J20" s="1"/>
      <c r="K20" s="1"/>
      <c r="L20" s="1"/>
      <c r="M20" s="1"/>
      <c r="N20" s="1">
        <f>_xlfn.IFNA(VLOOKUP(Tabel246[[#This Row],[Afd2: Finale]],PointSystem[],4,0),0)</f>
        <v>0</v>
      </c>
      <c r="O20" s="1">
        <f>VLOOKUP(Tabel246[[#This Row],[Afd2: Tidtagning]],PointSystem[],2,0)+VLOOKUP(Tabel246[[#This Row],[Afd2: Heat 1]],PointSystem[],2,0)+VLOOKUP(Tabel246[[#This Row],[Afd2: Pre finale]],PointSystem[],2,0)+VLOOKUP(Tabel246[[#This Row],[Afd2: ekstra heat]],PointSystem[],2,0)+VLOOKUP(Tabel246[[#This Row],[Afd2: Finale]],PointSystem[],4,0)</f>
        <v>0</v>
      </c>
      <c r="P20" s="2"/>
      <c r="Q20" s="1"/>
      <c r="R20" s="1"/>
      <c r="S20" s="1"/>
      <c r="T20" s="1"/>
      <c r="U20" s="1">
        <f>_xlfn.IFNA(VLOOKUP(Tabel246[[#This Row],[Afd3: Finale]],PointSystem[],4,0),0)</f>
        <v>0</v>
      </c>
      <c r="V20" s="1">
        <f>VLOOKUP(Tabel246[[#This Row],[Afd3: Tidtagning]],PointSystem[],2,0)+VLOOKUP(Tabel246[[#This Row],[Afd3: Heat 1]],PointSystem[],2,0)+VLOOKUP(Tabel246[[#This Row],[Afd3: Pre finale]],PointSystem[],2,0)+VLOOKUP(Tabel246[[#This Row],[Afd3: ekstra heat]],PointSystem[],2,0)+VLOOKUP(Tabel246[[#This Row],[Afd3: Finale]],PointSystem[],4,0)</f>
        <v>0</v>
      </c>
      <c r="W20" s="2"/>
      <c r="X20" s="1"/>
      <c r="Y20" s="1"/>
      <c r="Z20" s="1"/>
      <c r="AA20" s="1"/>
      <c r="AB20" s="1">
        <f>_xlfn.IFNA(VLOOKUP(Tabel246[[#This Row],[Afd4: Finale]],PointSystem[],4,0),0)</f>
        <v>0</v>
      </c>
      <c r="AC20" s="1">
        <f>VLOOKUP(Tabel246[[#This Row],[Afd4: Tidtagning]],PointSystem[],2,0)+VLOOKUP(Tabel246[[#This Row],[Afd4: Heat 1]],PointSystem[],2,0)+VLOOKUP(Tabel246[[#This Row],[Afd4: Pre finale]],PointSystem[],2,0)+VLOOKUP(Tabel246[[#This Row],[Afd4: ekstra heat]],PointSystem[],2,0)+VLOOKUP(Tabel246[[#This Row],[Afd4: Finale]],PointSystem[],4,0)</f>
        <v>0</v>
      </c>
      <c r="AD20" s="1">
        <f>Tabel246[[#This Row],[Afd 1: Total]]+Tabel246[[#This Row],[Afd 2: Total]]+Tabel246[[#This Row],[Afd 3: Total]]+Tabel246[[#This Row],[Afd 4: Total]]</f>
        <v>0</v>
      </c>
      <c r="AE20" s="19"/>
      <c r="AF20" s="1">
        <f>Tabel246[[#This Row],[TOTAL]]-Tabel246[[#This Row],[Fratræk]]</f>
        <v>0</v>
      </c>
      <c r="AG20" s="21">
        <v>17</v>
      </c>
    </row>
  </sheetData>
  <mergeCells count="4">
    <mergeCell ref="B2:H2"/>
    <mergeCell ref="I2:O2"/>
    <mergeCell ref="P2:V2"/>
    <mergeCell ref="W2:AC2"/>
  </mergeCells>
  <phoneticPr fontId="5" type="noConversion"/>
  <pageMargins left="0.7" right="0.7" top="0.75" bottom="0.75" header="0.3" footer="0.3"/>
  <pageSetup paperSize="9" scale="61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2B6C-87E5-4979-8482-88033170DB1B}">
  <sheetPr>
    <pageSetUpPr fitToPage="1"/>
  </sheetPr>
  <dimension ref="A1:AG25"/>
  <sheetViews>
    <sheetView zoomScaleNormal="100" workbookViewId="0">
      <pane xSplit="1" ySplit="25" topLeftCell="B26" activePane="bottomRight" state="frozen"/>
      <selection activeCell="A7" sqref="A7"/>
      <selection pane="topRight" activeCell="A7" sqref="A7"/>
      <selection pane="bottomLeft" activeCell="A7" sqref="A7"/>
      <selection pane="bottomRight" activeCell="N29" sqref="N29"/>
    </sheetView>
  </sheetViews>
  <sheetFormatPr defaultRowHeight="14.5" x14ac:dyDescent="0.35"/>
  <cols>
    <col min="1" max="1" width="16.90625" customWidth="1"/>
    <col min="2" max="4" width="2.26953125" customWidth="1"/>
    <col min="5" max="5" width="2.26953125" hidden="1" customWidth="1"/>
    <col min="6" max="6" width="2.26953125" customWidth="1"/>
    <col min="7" max="7" width="17.81640625" bestFit="1" customWidth="1"/>
    <col min="8" max="8" width="12.26953125" bestFit="1" customWidth="1"/>
    <col min="9" max="11" width="2.26953125" customWidth="1"/>
    <col min="12" max="12" width="2.26953125" hidden="1" customWidth="1"/>
    <col min="13" max="13" width="2.26953125" customWidth="1"/>
    <col min="14" max="14" width="17.81640625" bestFit="1" customWidth="1"/>
    <col min="15" max="15" width="12.26953125" bestFit="1" customWidth="1"/>
    <col min="16" max="18" width="2.26953125" customWidth="1"/>
    <col min="19" max="19" width="2.26953125" hidden="1" customWidth="1"/>
    <col min="20" max="20" width="2.26953125" customWidth="1"/>
    <col min="21" max="21" width="18.36328125" bestFit="1" customWidth="1"/>
    <col min="22" max="22" width="12.1796875" bestFit="1" customWidth="1"/>
    <col min="23" max="25" width="2.26953125" customWidth="1"/>
    <col min="26" max="26" width="2.26953125" hidden="1" customWidth="1"/>
    <col min="27" max="27" width="2.26953125" customWidth="1"/>
    <col min="28" max="28" width="17.81640625" bestFit="1" customWidth="1"/>
    <col min="29" max="29" width="13.1796875" bestFit="1" customWidth="1"/>
    <col min="31" max="31" width="9.54296875" bestFit="1" customWidth="1"/>
    <col min="32" max="32" width="12.54296875" bestFit="1" customWidth="1"/>
    <col min="33" max="33" width="8.7265625" style="20"/>
  </cols>
  <sheetData>
    <row r="1" spans="1:33" ht="23.5" x14ac:dyDescent="0.55000000000000004">
      <c r="D1" s="12" t="s">
        <v>4</v>
      </c>
    </row>
    <row r="2" spans="1:33" x14ac:dyDescent="0.35">
      <c r="B2" s="22" t="s">
        <v>44</v>
      </c>
      <c r="C2" s="22"/>
      <c r="D2" s="22"/>
      <c r="E2" s="22"/>
      <c r="F2" s="22"/>
      <c r="G2" s="22"/>
      <c r="H2" s="22"/>
      <c r="I2" s="23" t="s">
        <v>45</v>
      </c>
      <c r="J2" s="23"/>
      <c r="K2" s="23"/>
      <c r="L2" s="23"/>
      <c r="M2" s="23"/>
      <c r="N2" s="23"/>
      <c r="O2" s="23"/>
      <c r="P2" s="24" t="s">
        <v>46</v>
      </c>
      <c r="Q2" s="24"/>
      <c r="R2" s="24"/>
      <c r="S2" s="24"/>
      <c r="T2" s="24"/>
      <c r="U2" s="24"/>
      <c r="V2" s="24"/>
      <c r="W2" s="25" t="s">
        <v>47</v>
      </c>
      <c r="X2" s="25"/>
      <c r="Y2" s="25"/>
      <c r="Z2" s="25"/>
      <c r="AA2" s="25"/>
      <c r="AB2" s="25"/>
      <c r="AC2" s="25"/>
    </row>
    <row r="3" spans="1:33" s="6" customFormat="1" x14ac:dyDescent="0.35">
      <c r="A3" s="3" t="s">
        <v>1</v>
      </c>
      <c r="B3" s="4" t="s">
        <v>16</v>
      </c>
      <c r="C3" s="5" t="s">
        <v>17</v>
      </c>
      <c r="D3" s="5" t="s">
        <v>18</v>
      </c>
      <c r="E3" s="5" t="s">
        <v>19</v>
      </c>
      <c r="F3" s="3" t="s">
        <v>20</v>
      </c>
      <c r="G3" s="3" t="s">
        <v>21</v>
      </c>
      <c r="H3" s="11" t="s">
        <v>15</v>
      </c>
      <c r="I3" s="4" t="s">
        <v>38</v>
      </c>
      <c r="J3" s="5" t="s">
        <v>39</v>
      </c>
      <c r="K3" s="5" t="s">
        <v>40</v>
      </c>
      <c r="L3" s="5" t="s">
        <v>41</v>
      </c>
      <c r="M3" s="3" t="s">
        <v>42</v>
      </c>
      <c r="N3" s="3" t="s">
        <v>43</v>
      </c>
      <c r="O3" s="3" t="s">
        <v>23</v>
      </c>
      <c r="P3" s="4" t="s">
        <v>24</v>
      </c>
      <c r="Q3" s="5" t="s">
        <v>25</v>
      </c>
      <c r="R3" s="5" t="s">
        <v>26</v>
      </c>
      <c r="S3" s="5" t="s">
        <v>27</v>
      </c>
      <c r="T3" s="3" t="s">
        <v>28</v>
      </c>
      <c r="U3" s="3" t="s">
        <v>29</v>
      </c>
      <c r="V3" s="3" t="s">
        <v>22</v>
      </c>
      <c r="W3" s="4" t="s">
        <v>30</v>
      </c>
      <c r="X3" s="5" t="s">
        <v>31</v>
      </c>
      <c r="Y3" s="5" t="s">
        <v>32</v>
      </c>
      <c r="Z3" s="5" t="s">
        <v>33</v>
      </c>
      <c r="AA3" s="3" t="s">
        <v>34</v>
      </c>
      <c r="AB3" s="3" t="s">
        <v>35</v>
      </c>
      <c r="AC3" s="3" t="s">
        <v>36</v>
      </c>
      <c r="AD3" s="3" t="s">
        <v>37</v>
      </c>
      <c r="AE3" s="16" t="s">
        <v>61</v>
      </c>
      <c r="AF3" s="14" t="s">
        <v>60</v>
      </c>
      <c r="AG3" s="21" t="s">
        <v>64</v>
      </c>
    </row>
    <row r="4" spans="1:33" x14ac:dyDescent="0.35">
      <c r="A4" s="1" t="s">
        <v>48</v>
      </c>
      <c r="B4" s="2">
        <v>2</v>
      </c>
      <c r="C4" s="1">
        <v>1</v>
      </c>
      <c r="D4" s="1">
        <v>2</v>
      </c>
      <c r="E4" s="1"/>
      <c r="F4" s="1">
        <v>2</v>
      </c>
      <c r="G4" s="1">
        <f>_xlfn.IFNA(VLOOKUP(Tabel2463[[#This Row],[Afd1: Finale]],PointSystem[],4,0),0)</f>
        <v>196</v>
      </c>
      <c r="H4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492</v>
      </c>
      <c r="I4" s="2">
        <v>3</v>
      </c>
      <c r="J4" s="1">
        <v>6</v>
      </c>
      <c r="K4" s="1">
        <v>2</v>
      </c>
      <c r="L4" s="1"/>
      <c r="M4" s="1">
        <v>3</v>
      </c>
      <c r="N4" s="1">
        <f>_xlfn.IFNA(VLOOKUP(Tabel2463[[#This Row],[Afd2: Finale]],PointSystem[],4,0),0)</f>
        <v>192</v>
      </c>
      <c r="O4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479</v>
      </c>
      <c r="P4" s="2">
        <v>1</v>
      </c>
      <c r="Q4" s="1">
        <v>1</v>
      </c>
      <c r="R4" s="1">
        <v>4</v>
      </c>
      <c r="S4" s="1"/>
      <c r="T4" s="1">
        <v>2</v>
      </c>
      <c r="U4" s="1">
        <f>_xlfn.IFNA(VLOOKUP(Tabel2463[[#This Row],[Afd3: Finale]],PointSystem[],4,0),0)</f>
        <v>196</v>
      </c>
      <c r="V4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491</v>
      </c>
      <c r="W4" s="2">
        <v>2</v>
      </c>
      <c r="X4" s="1">
        <v>2</v>
      </c>
      <c r="Y4" s="1">
        <v>2</v>
      </c>
      <c r="Z4" s="1"/>
      <c r="AA4" s="1">
        <v>4</v>
      </c>
      <c r="AB4" s="1">
        <f>_xlfn.IFNA(VLOOKUP(Tabel2463[[#This Row],[Afd4: Finale]],PointSystem[],4,0),0)</f>
        <v>190</v>
      </c>
      <c r="AC4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484</v>
      </c>
      <c r="AD4" s="1">
        <f>(Tabel2463[[#This Row],[Afd 1: Total]]+Tabel2463[[#This Row],[Afd 2: Total]]+Tabel2463[[#This Row],[Afd 3: Total]]+Tabel2463[[#This Row],[Afd 4: Total]])</f>
        <v>1946</v>
      </c>
      <c r="AE4" s="15">
        <v>479</v>
      </c>
      <c r="AF4" s="13">
        <f>Tabel2463[[#This Row],[TOTAL]]-Tabel2463[[#This Row],[Fratræk]]</f>
        <v>1467</v>
      </c>
      <c r="AG4" s="21">
        <v>1</v>
      </c>
    </row>
    <row r="5" spans="1:33" x14ac:dyDescent="0.35">
      <c r="A5" s="1" t="s">
        <v>55</v>
      </c>
      <c r="B5" s="2"/>
      <c r="C5" s="1"/>
      <c r="D5" s="1"/>
      <c r="E5" s="1"/>
      <c r="F5" s="1"/>
      <c r="G5" s="1">
        <f>_xlfn.IFNA(VLOOKUP(Tabel2463[[#This Row],[Afd1: Finale]],PointSystem[],4,0),0)</f>
        <v>0</v>
      </c>
      <c r="H5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5" s="2">
        <v>2</v>
      </c>
      <c r="J5" s="1">
        <v>1</v>
      </c>
      <c r="K5" s="1">
        <v>1</v>
      </c>
      <c r="L5" s="1"/>
      <c r="M5" s="1">
        <v>2</v>
      </c>
      <c r="N5" s="1">
        <f>_xlfn.IFNA(VLOOKUP(Tabel2463[[#This Row],[Afd2: Finale]],PointSystem[],4,0),0)</f>
        <v>196</v>
      </c>
      <c r="O5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494</v>
      </c>
      <c r="P5" s="2">
        <v>3</v>
      </c>
      <c r="Q5" s="1">
        <v>2</v>
      </c>
      <c r="R5" s="1">
        <v>3</v>
      </c>
      <c r="S5" s="1"/>
      <c r="T5" s="1">
        <v>4</v>
      </c>
      <c r="U5" s="1">
        <f>_xlfn.IFNA(VLOOKUP(Tabel2463[[#This Row],[Afd3: Finale]],PointSystem[],4,0),0)</f>
        <v>190</v>
      </c>
      <c r="V5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480</v>
      </c>
      <c r="W5" s="2">
        <v>4</v>
      </c>
      <c r="X5" s="1">
        <v>3</v>
      </c>
      <c r="Y5" s="1">
        <v>1</v>
      </c>
      <c r="Z5" s="1"/>
      <c r="AA5" s="1">
        <v>1</v>
      </c>
      <c r="AB5" s="1">
        <f>_xlfn.IFNA(VLOOKUP(Tabel2463[[#This Row],[Afd4: Finale]],PointSystem[],4,0),0)</f>
        <v>200</v>
      </c>
      <c r="AC5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491</v>
      </c>
      <c r="AD5" s="1">
        <f>(Tabel2463[[#This Row],[Afd 1: Total]]+Tabel2463[[#This Row],[Afd 2: Total]]+Tabel2463[[#This Row],[Afd 3: Total]]+Tabel2463[[#This Row],[Afd 4: Total]])</f>
        <v>1465</v>
      </c>
      <c r="AE5" s="15">
        <v>0</v>
      </c>
      <c r="AF5" s="13">
        <f>Tabel2463[[#This Row],[TOTAL]]-Tabel2463[[#This Row],[Fratræk]]</f>
        <v>1465</v>
      </c>
      <c r="AG5" s="21">
        <v>2</v>
      </c>
    </row>
    <row r="6" spans="1:33" x14ac:dyDescent="0.35">
      <c r="A6" s="1" t="s">
        <v>7</v>
      </c>
      <c r="B6" s="2"/>
      <c r="C6" s="1"/>
      <c r="D6" s="1"/>
      <c r="E6" s="1"/>
      <c r="F6" s="1"/>
      <c r="G6" s="1">
        <f>_xlfn.IFNA(VLOOKUP(Tabel2463[[#This Row],[Afd1: Finale]],PointSystem[],4,0),0)</f>
        <v>0</v>
      </c>
      <c r="H6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6" s="2">
        <v>4</v>
      </c>
      <c r="J6" s="1">
        <v>4</v>
      </c>
      <c r="K6" s="1">
        <v>3</v>
      </c>
      <c r="L6" s="1"/>
      <c r="M6" s="1">
        <v>1</v>
      </c>
      <c r="N6" s="1">
        <f>_xlfn.IFNA(VLOOKUP(Tabel2463[[#This Row],[Afd2: Finale]],PointSystem[],4,0),0)</f>
        <v>200</v>
      </c>
      <c r="O6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486</v>
      </c>
      <c r="P6" s="2">
        <v>2</v>
      </c>
      <c r="Q6" s="1">
        <v>3</v>
      </c>
      <c r="R6" s="1">
        <v>1</v>
      </c>
      <c r="S6" s="1"/>
      <c r="T6" s="1">
        <v>1</v>
      </c>
      <c r="U6" s="1">
        <f>_xlfn.IFNA(VLOOKUP(Tabel2463[[#This Row],[Afd3: Finale]],PointSystem[],4,0),0)</f>
        <v>200</v>
      </c>
      <c r="V6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494</v>
      </c>
      <c r="W6" s="2">
        <v>3</v>
      </c>
      <c r="X6" s="1">
        <v>4</v>
      </c>
      <c r="Y6" s="1">
        <v>3</v>
      </c>
      <c r="Z6" s="1"/>
      <c r="AA6" s="1">
        <v>2</v>
      </c>
      <c r="AB6" s="1">
        <f>_xlfn.IFNA(VLOOKUP(Tabel2463[[#This Row],[Afd4: Finale]],PointSystem[],4,0),0)</f>
        <v>196</v>
      </c>
      <c r="AC6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483</v>
      </c>
      <c r="AD6" s="1">
        <f>(Tabel2463[[#This Row],[Afd 1: Total]]+Tabel2463[[#This Row],[Afd 2: Total]]+Tabel2463[[#This Row],[Afd 3: Total]]+Tabel2463[[#This Row],[Afd 4: Total]])</f>
        <v>1463</v>
      </c>
      <c r="AE6" s="15">
        <v>0</v>
      </c>
      <c r="AF6" s="13">
        <f>Tabel2463[[#This Row],[TOTAL]]-Tabel2463[[#This Row],[Fratræk]]</f>
        <v>1463</v>
      </c>
      <c r="AG6" s="21">
        <v>3</v>
      </c>
    </row>
    <row r="7" spans="1:33" x14ac:dyDescent="0.35">
      <c r="A7" s="1" t="s">
        <v>6</v>
      </c>
      <c r="B7" s="2">
        <v>5</v>
      </c>
      <c r="C7" s="1">
        <v>3</v>
      </c>
      <c r="D7" s="1">
        <v>3</v>
      </c>
      <c r="E7" s="1"/>
      <c r="F7" s="1">
        <v>3</v>
      </c>
      <c r="G7" s="1">
        <f>_xlfn.IFNA(VLOOKUP(Tabel2463[[#This Row],[Afd1: Finale]],PointSystem[],4,0),0)</f>
        <v>192</v>
      </c>
      <c r="H7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478</v>
      </c>
      <c r="I7" s="2">
        <v>6</v>
      </c>
      <c r="J7" s="1">
        <v>3</v>
      </c>
      <c r="K7" s="1">
        <v>5</v>
      </c>
      <c r="L7" s="1"/>
      <c r="M7" s="1">
        <v>4</v>
      </c>
      <c r="N7" s="1">
        <f>_xlfn.IFNA(VLOOKUP(Tabel2463[[#This Row],[Afd2: Finale]],PointSystem[],4,0),0)</f>
        <v>190</v>
      </c>
      <c r="O7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473</v>
      </c>
      <c r="P7" s="2">
        <v>4</v>
      </c>
      <c r="Q7" s="1">
        <v>4</v>
      </c>
      <c r="R7" s="1">
        <v>2</v>
      </c>
      <c r="S7" s="1"/>
      <c r="T7" s="1">
        <v>3</v>
      </c>
      <c r="U7" s="1">
        <f>_xlfn.IFNA(VLOOKUP(Tabel2463[[#This Row],[Afd3: Finale]],PointSystem[],4,0),0)</f>
        <v>192</v>
      </c>
      <c r="V7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480</v>
      </c>
      <c r="W7" s="2">
        <v>1</v>
      </c>
      <c r="X7" s="1">
        <v>1</v>
      </c>
      <c r="Y7" s="1">
        <v>6</v>
      </c>
      <c r="Z7" s="1"/>
      <c r="AA7" s="1">
        <v>3</v>
      </c>
      <c r="AB7" s="1">
        <f>_xlfn.IFNA(VLOOKUP(Tabel2463[[#This Row],[Afd4: Finale]],PointSystem[],4,0),0)</f>
        <v>192</v>
      </c>
      <c r="AC7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485</v>
      </c>
      <c r="AD7" s="1">
        <f>(Tabel2463[[#This Row],[Afd 1: Total]]+Tabel2463[[#This Row],[Afd 2: Total]]+Tabel2463[[#This Row],[Afd 3: Total]]+Tabel2463[[#This Row],[Afd 4: Total]])</f>
        <v>1916</v>
      </c>
      <c r="AE7" s="15">
        <v>473</v>
      </c>
      <c r="AF7" s="13">
        <f>Tabel2463[[#This Row],[TOTAL]]-Tabel2463[[#This Row],[Fratræk]]</f>
        <v>1443</v>
      </c>
      <c r="AG7" s="21">
        <v>4</v>
      </c>
    </row>
    <row r="8" spans="1:33" x14ac:dyDescent="0.35">
      <c r="A8" s="1" t="s">
        <v>58</v>
      </c>
      <c r="B8" s="2"/>
      <c r="C8" s="1"/>
      <c r="D8" s="1"/>
      <c r="E8" s="1"/>
      <c r="F8" s="1"/>
      <c r="G8" s="1">
        <f>_xlfn.IFNA(VLOOKUP(Tabel2463[[#This Row],[Afd1: Finale]],PointSystem[],4,0),0)</f>
        <v>0</v>
      </c>
      <c r="H8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8" s="2">
        <v>7</v>
      </c>
      <c r="J8" s="1">
        <v>7</v>
      </c>
      <c r="K8" s="1">
        <v>7</v>
      </c>
      <c r="L8" s="1"/>
      <c r="M8" s="1">
        <v>7</v>
      </c>
      <c r="N8" s="1">
        <f>_xlfn.IFNA(VLOOKUP(Tabel2463[[#This Row],[Afd2: Finale]],PointSystem[],4,0),0)</f>
        <v>184</v>
      </c>
      <c r="O8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460</v>
      </c>
      <c r="P8" s="2">
        <v>5</v>
      </c>
      <c r="Q8" s="1">
        <v>5</v>
      </c>
      <c r="R8" s="1">
        <v>5</v>
      </c>
      <c r="S8" s="1"/>
      <c r="T8" s="1">
        <v>5</v>
      </c>
      <c r="U8" s="1">
        <f>_xlfn.IFNA(VLOOKUP(Tabel2463[[#This Row],[Afd3: Finale]],PointSystem[],4,0),0)</f>
        <v>188</v>
      </c>
      <c r="V8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470</v>
      </c>
      <c r="W8" s="2">
        <v>6</v>
      </c>
      <c r="X8" s="1">
        <v>6</v>
      </c>
      <c r="Y8" s="1">
        <v>5</v>
      </c>
      <c r="Z8" s="1"/>
      <c r="AA8" s="1">
        <v>6</v>
      </c>
      <c r="AB8" s="1">
        <f>_xlfn.IFNA(VLOOKUP(Tabel2463[[#This Row],[Afd4: Finale]],PointSystem[],4,0),0)</f>
        <v>186</v>
      </c>
      <c r="AC8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466</v>
      </c>
      <c r="AD8" s="1">
        <f>(Tabel2463[[#This Row],[Afd 1: Total]]+Tabel2463[[#This Row],[Afd 2: Total]]+Tabel2463[[#This Row],[Afd 3: Total]]+Tabel2463[[#This Row],[Afd 4: Total]])</f>
        <v>1396</v>
      </c>
      <c r="AE8" s="15">
        <v>0</v>
      </c>
      <c r="AF8" s="13">
        <f>Tabel2463[[#This Row],[TOTAL]]-Tabel2463[[#This Row],[Fratræk]]</f>
        <v>1396</v>
      </c>
      <c r="AG8" s="21">
        <v>5</v>
      </c>
    </row>
    <row r="9" spans="1:33" x14ac:dyDescent="0.35">
      <c r="A9" s="1" t="s">
        <v>8</v>
      </c>
      <c r="B9" s="2">
        <v>1</v>
      </c>
      <c r="C9" s="1">
        <v>2</v>
      </c>
      <c r="D9" s="1">
        <v>1</v>
      </c>
      <c r="E9" s="1"/>
      <c r="F9" s="1">
        <v>1</v>
      </c>
      <c r="G9" s="1">
        <f>_xlfn.IFNA(VLOOKUP(Tabel2463[[#This Row],[Afd1: Finale]],PointSystem[],4,0),0)</f>
        <v>200</v>
      </c>
      <c r="H9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498</v>
      </c>
      <c r="I9" s="2">
        <v>1</v>
      </c>
      <c r="J9" s="1">
        <v>2</v>
      </c>
      <c r="K9" s="1">
        <v>6</v>
      </c>
      <c r="L9" s="1"/>
      <c r="M9" s="1">
        <v>5</v>
      </c>
      <c r="N9" s="1">
        <f>_xlfn.IFNA(VLOOKUP(Tabel2463[[#This Row],[Afd2: Finale]],PointSystem[],4,0),0)</f>
        <v>188</v>
      </c>
      <c r="O9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479</v>
      </c>
      <c r="P9" s="2"/>
      <c r="Q9" s="1"/>
      <c r="R9" s="1"/>
      <c r="S9" s="1"/>
      <c r="T9" s="1"/>
      <c r="U9" s="1">
        <f>_xlfn.IFNA(VLOOKUP(Tabel2463[[#This Row],[Afd3: Finale]],PointSystem[],4,0),0)</f>
        <v>0</v>
      </c>
      <c r="V9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9" s="2"/>
      <c r="X9" s="1"/>
      <c r="Y9" s="1"/>
      <c r="Z9" s="1"/>
      <c r="AA9" s="1"/>
      <c r="AB9" s="1">
        <f>_xlfn.IFNA(VLOOKUP(Tabel2463[[#This Row],[Afd4: Finale]],PointSystem[],4,0),0)</f>
        <v>0</v>
      </c>
      <c r="AC9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9" s="1">
        <f>(Tabel2463[[#This Row],[Afd 1: Total]]+Tabel2463[[#This Row],[Afd 2: Total]]+Tabel2463[[#This Row],[Afd 3: Total]]+Tabel2463[[#This Row],[Afd 4: Total]])</f>
        <v>977</v>
      </c>
      <c r="AE9" s="15">
        <v>0</v>
      </c>
      <c r="AF9" s="13">
        <f>Tabel2463[[#This Row],[TOTAL]]-Tabel2463[[#This Row],[Fratræk]]</f>
        <v>977</v>
      </c>
      <c r="AG9" s="21">
        <v>6</v>
      </c>
    </row>
    <row r="10" spans="1:33" x14ac:dyDescent="0.35">
      <c r="A10" s="1" t="s">
        <v>52</v>
      </c>
      <c r="B10" s="2">
        <v>6</v>
      </c>
      <c r="C10" s="1">
        <v>5</v>
      </c>
      <c r="D10" s="1">
        <v>4</v>
      </c>
      <c r="E10" s="1"/>
      <c r="F10" s="1">
        <v>4</v>
      </c>
      <c r="G10" s="1">
        <f>_xlfn.IFNA(VLOOKUP(Tabel2463[[#This Row],[Afd1: Finale]],PointSystem[],4,0),0)</f>
        <v>190</v>
      </c>
      <c r="H10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472</v>
      </c>
      <c r="I10" s="2"/>
      <c r="J10" s="1"/>
      <c r="K10" s="1"/>
      <c r="L10" s="1"/>
      <c r="M10" s="1"/>
      <c r="N10" s="1">
        <f>_xlfn.IFNA(VLOOKUP(Tabel2463[[#This Row],[Afd2: Finale]],PointSystem[],4,0),0)</f>
        <v>0</v>
      </c>
      <c r="O10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0" s="2"/>
      <c r="Q10" s="1"/>
      <c r="R10" s="1"/>
      <c r="S10" s="1"/>
      <c r="T10" s="1"/>
      <c r="U10" s="1">
        <f>_xlfn.IFNA(VLOOKUP(Tabel2463[[#This Row],[Afd3: Finale]],PointSystem[],4,0),0)</f>
        <v>0</v>
      </c>
      <c r="V10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0" s="2">
        <v>5</v>
      </c>
      <c r="X10" s="1">
        <v>5</v>
      </c>
      <c r="Y10" s="1">
        <v>4</v>
      </c>
      <c r="Z10" s="1"/>
      <c r="AA10" s="1">
        <v>5</v>
      </c>
      <c r="AB10" s="1">
        <f>_xlfn.IFNA(VLOOKUP(Tabel2463[[#This Row],[Afd4: Finale]],PointSystem[],4,0),0)</f>
        <v>188</v>
      </c>
      <c r="AC10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471</v>
      </c>
      <c r="AD10" s="1">
        <f>(Tabel2463[[#This Row],[Afd 1: Total]]+Tabel2463[[#This Row],[Afd 2: Total]]+Tabel2463[[#This Row],[Afd 3: Total]]+Tabel2463[[#This Row],[Afd 4: Total]])</f>
        <v>943</v>
      </c>
      <c r="AE10" s="15">
        <v>0</v>
      </c>
      <c r="AF10" s="13">
        <f>Tabel2463[[#This Row],[TOTAL]]-Tabel2463[[#This Row],[Fratræk]]</f>
        <v>943</v>
      </c>
      <c r="AG10" s="21">
        <v>7</v>
      </c>
    </row>
    <row r="11" spans="1:33" x14ac:dyDescent="0.35">
      <c r="A11" s="1" t="s">
        <v>49</v>
      </c>
      <c r="B11" s="2">
        <v>3</v>
      </c>
      <c r="C11" s="1">
        <v>4</v>
      </c>
      <c r="D11" s="1">
        <v>5</v>
      </c>
      <c r="E11" s="1"/>
      <c r="F11" s="1">
        <v>5</v>
      </c>
      <c r="G11" s="1">
        <f>_xlfn.IFNA(VLOOKUP(Tabel2463[[#This Row],[Afd1: Finale]],PointSystem[],4,0),0)</f>
        <v>188</v>
      </c>
      <c r="H11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473</v>
      </c>
      <c r="I11" s="2"/>
      <c r="J11" s="1"/>
      <c r="K11" s="1"/>
      <c r="L11" s="1"/>
      <c r="M11" s="1"/>
      <c r="N11" s="1">
        <f>_xlfn.IFNA(VLOOKUP(Tabel2463[[#This Row],[Afd2: Finale]],PointSystem[],4,0),0)</f>
        <v>0</v>
      </c>
      <c r="O11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1" s="2"/>
      <c r="Q11" s="1"/>
      <c r="R11" s="1"/>
      <c r="S11" s="1"/>
      <c r="T11" s="1"/>
      <c r="U11" s="1">
        <f>_xlfn.IFNA(VLOOKUP(Tabel2463[[#This Row],[Afd3: Finale]],PointSystem[],4,0),0)</f>
        <v>0</v>
      </c>
      <c r="V11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1" s="2"/>
      <c r="X11" s="1"/>
      <c r="Y11" s="1"/>
      <c r="Z11" s="1"/>
      <c r="AA11" s="1"/>
      <c r="AB11" s="1">
        <f>_xlfn.IFNA(VLOOKUP(Tabel2463[[#This Row],[Afd4: Finale]],PointSystem[],4,0),0)</f>
        <v>0</v>
      </c>
      <c r="AC11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1" s="1">
        <f>(Tabel2463[[#This Row],[Afd 1: Total]]+Tabel2463[[#This Row],[Afd 2: Total]]+Tabel2463[[#This Row],[Afd 3: Total]]+Tabel2463[[#This Row],[Afd 4: Total]])</f>
        <v>473</v>
      </c>
      <c r="AE11" s="15">
        <v>0</v>
      </c>
      <c r="AF11" s="13">
        <f>Tabel2463[[#This Row],[TOTAL]]-Tabel2463[[#This Row],[Fratræk]]</f>
        <v>473</v>
      </c>
      <c r="AG11" s="21">
        <v>8</v>
      </c>
    </row>
    <row r="12" spans="1:33" x14ac:dyDescent="0.35">
      <c r="A12" s="1" t="s">
        <v>57</v>
      </c>
      <c r="B12" s="2"/>
      <c r="C12" s="1"/>
      <c r="D12" s="1"/>
      <c r="E12" s="1"/>
      <c r="F12" s="1"/>
      <c r="G12" s="1">
        <f>_xlfn.IFNA(VLOOKUP(Tabel2463[[#This Row],[Afd1: Finale]],PointSystem[],4,0),0)</f>
        <v>0</v>
      </c>
      <c r="H12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2" s="2">
        <v>5</v>
      </c>
      <c r="J12" s="1">
        <v>5</v>
      </c>
      <c r="K12" s="1">
        <v>4</v>
      </c>
      <c r="L12" s="1"/>
      <c r="M12" s="1">
        <v>6</v>
      </c>
      <c r="N12" s="1">
        <f>_xlfn.IFNA(VLOOKUP(Tabel2463[[#This Row],[Afd2: Finale]],PointSystem[],4,0),0)</f>
        <v>186</v>
      </c>
      <c r="O12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469</v>
      </c>
      <c r="P12" s="2"/>
      <c r="Q12" s="1"/>
      <c r="R12" s="1"/>
      <c r="S12" s="1"/>
      <c r="T12" s="1"/>
      <c r="U12" s="1">
        <f>_xlfn.IFNA(VLOOKUP(Tabel2463[[#This Row],[Afd3: Finale]],PointSystem[],4,0),0)</f>
        <v>0</v>
      </c>
      <c r="V12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2" s="2"/>
      <c r="X12" s="1"/>
      <c r="Y12" s="1"/>
      <c r="Z12" s="1"/>
      <c r="AA12" s="1"/>
      <c r="AB12" s="1">
        <f>_xlfn.IFNA(VLOOKUP(Tabel2463[[#This Row],[Afd4: Finale]],PointSystem[],4,0),0)</f>
        <v>0</v>
      </c>
      <c r="AC12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2" s="1">
        <f>(Tabel2463[[#This Row],[Afd 1: Total]]+Tabel2463[[#This Row],[Afd 2: Total]]+Tabel2463[[#This Row],[Afd 3: Total]]+Tabel2463[[#This Row],[Afd 4: Total]])</f>
        <v>469</v>
      </c>
      <c r="AE12" s="15">
        <v>0</v>
      </c>
      <c r="AF12" s="13">
        <f>Tabel2463[[#This Row],[TOTAL]]-Tabel2463[[#This Row],[Fratræk]]</f>
        <v>469</v>
      </c>
      <c r="AG12" s="21">
        <v>9</v>
      </c>
    </row>
    <row r="13" spans="1:33" x14ac:dyDescent="0.35">
      <c r="A13" s="1" t="s">
        <v>50</v>
      </c>
      <c r="B13" s="2">
        <v>4</v>
      </c>
      <c r="C13" s="1">
        <v>7</v>
      </c>
      <c r="D13" s="1">
        <v>6</v>
      </c>
      <c r="E13" s="1"/>
      <c r="F13" s="1">
        <v>6</v>
      </c>
      <c r="G13" s="1">
        <f>_xlfn.IFNA(VLOOKUP(Tabel2463[[#This Row],[Afd1: Finale]],PointSystem[],4,0),0)</f>
        <v>186</v>
      </c>
      <c r="H13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466</v>
      </c>
      <c r="I13" s="2"/>
      <c r="J13" s="1"/>
      <c r="K13" s="1"/>
      <c r="L13" s="1"/>
      <c r="M13" s="1"/>
      <c r="N13" s="1">
        <f>_xlfn.IFNA(VLOOKUP(Tabel2463[[#This Row],[Afd2: Finale]],PointSystem[],4,0),0)</f>
        <v>0</v>
      </c>
      <c r="O13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3" s="2"/>
      <c r="Q13" s="1"/>
      <c r="R13" s="1"/>
      <c r="S13" s="1"/>
      <c r="T13" s="1"/>
      <c r="U13" s="1">
        <f>_xlfn.IFNA(VLOOKUP(Tabel2463[[#This Row],[Afd3: Finale]],PointSystem[],4,0),0)</f>
        <v>0</v>
      </c>
      <c r="V13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3" s="2"/>
      <c r="X13" s="1"/>
      <c r="Y13" s="1"/>
      <c r="Z13" s="1"/>
      <c r="AA13" s="1"/>
      <c r="AB13" s="1">
        <f>_xlfn.IFNA(VLOOKUP(Tabel2463[[#This Row],[Afd4: Finale]],PointSystem[],4,0),0)</f>
        <v>0</v>
      </c>
      <c r="AC13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3" s="1">
        <f>(Tabel2463[[#This Row],[Afd 1: Total]]+Tabel2463[[#This Row],[Afd 2: Total]]+Tabel2463[[#This Row],[Afd 3: Total]]+Tabel2463[[#This Row],[Afd 4: Total]])</f>
        <v>466</v>
      </c>
      <c r="AE13" s="15">
        <v>0</v>
      </c>
      <c r="AF13" s="13">
        <f>Tabel2463[[#This Row],[TOTAL]]-Tabel2463[[#This Row],[Fratræk]]</f>
        <v>466</v>
      </c>
      <c r="AG13" s="21">
        <v>10</v>
      </c>
    </row>
    <row r="14" spans="1:33" x14ac:dyDescent="0.35">
      <c r="A14" s="1"/>
      <c r="B14" s="2"/>
      <c r="C14" s="1"/>
      <c r="D14" s="1"/>
      <c r="E14" s="1"/>
      <c r="F14" s="1"/>
      <c r="G14" s="1">
        <f>_xlfn.IFNA(VLOOKUP(Tabel2463[[#This Row],[Afd1: Finale]],PointSystem[],4,0),0)</f>
        <v>0</v>
      </c>
      <c r="H14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4" s="2"/>
      <c r="J14" s="1"/>
      <c r="K14" s="1"/>
      <c r="L14" s="1"/>
      <c r="M14" s="1"/>
      <c r="N14" s="1">
        <f>_xlfn.IFNA(VLOOKUP(Tabel2463[[#This Row],[Afd2: Finale]],PointSystem[],4,0),0)</f>
        <v>0</v>
      </c>
      <c r="O14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4" s="2"/>
      <c r="Q14" s="1"/>
      <c r="R14" s="1"/>
      <c r="S14" s="1"/>
      <c r="T14" s="1"/>
      <c r="U14" s="1">
        <f>_xlfn.IFNA(VLOOKUP(Tabel2463[[#This Row],[Afd3: Finale]],PointSystem[],4,0),0)</f>
        <v>0</v>
      </c>
      <c r="V14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4" s="2"/>
      <c r="X14" s="1"/>
      <c r="Y14" s="1"/>
      <c r="Z14" s="1"/>
      <c r="AA14" s="1"/>
      <c r="AB14" s="1">
        <f>_xlfn.IFNA(VLOOKUP(Tabel2463[[#This Row],[Afd4: Finale]],PointSystem[],4,0),0)</f>
        <v>0</v>
      </c>
      <c r="AC14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4" s="1">
        <f>(Tabel2463[[#This Row],[Afd 1: Total]]+Tabel2463[[#This Row],[Afd 2: Total]]+Tabel2463[[#This Row],[Afd 3: Total]]+Tabel2463[[#This Row],[Afd 4: Total]])</f>
        <v>0</v>
      </c>
      <c r="AE14" s="15"/>
      <c r="AF14" s="13">
        <f>Tabel2463[[#This Row],[TOTAL]]-Tabel2463[[#This Row],[Fratræk]]</f>
        <v>0</v>
      </c>
      <c r="AG14" s="21">
        <v>11</v>
      </c>
    </row>
    <row r="15" spans="1:33" x14ac:dyDescent="0.35">
      <c r="A15" s="1"/>
      <c r="B15" s="2"/>
      <c r="C15" s="1"/>
      <c r="D15" s="1"/>
      <c r="E15" s="1"/>
      <c r="F15" s="1"/>
      <c r="G15" s="1">
        <f>_xlfn.IFNA(VLOOKUP(Tabel2463[[#This Row],[Afd1: Finale]],PointSystem[],4,0),0)</f>
        <v>0</v>
      </c>
      <c r="H15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5" s="2"/>
      <c r="J15" s="1"/>
      <c r="K15" s="1"/>
      <c r="L15" s="1"/>
      <c r="M15" s="1"/>
      <c r="N15" s="1">
        <f>_xlfn.IFNA(VLOOKUP(Tabel2463[[#This Row],[Afd2: Finale]],PointSystem[],4,0),0)</f>
        <v>0</v>
      </c>
      <c r="O15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5" s="2"/>
      <c r="Q15" s="1"/>
      <c r="R15" s="1"/>
      <c r="S15" s="1"/>
      <c r="T15" s="1"/>
      <c r="U15" s="1">
        <f>_xlfn.IFNA(VLOOKUP(Tabel2463[[#This Row],[Afd3: Finale]],PointSystem[],4,0),0)</f>
        <v>0</v>
      </c>
      <c r="V15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5" s="2"/>
      <c r="X15" s="1"/>
      <c r="Y15" s="1"/>
      <c r="Z15" s="1"/>
      <c r="AA15" s="1"/>
      <c r="AB15" s="1">
        <f>_xlfn.IFNA(VLOOKUP(Tabel2463[[#This Row],[Afd4: Finale]],PointSystem[],4,0),0)</f>
        <v>0</v>
      </c>
      <c r="AC15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5" s="1">
        <f>(Tabel2463[[#This Row],[Afd 1: Total]]+Tabel2463[[#This Row],[Afd 2: Total]]+Tabel2463[[#This Row],[Afd 3: Total]]+Tabel2463[[#This Row],[Afd 4: Total]])</f>
        <v>0</v>
      </c>
      <c r="AE15" s="15"/>
      <c r="AF15" s="13">
        <f>Tabel2463[[#This Row],[TOTAL]]-Tabel2463[[#This Row],[Fratræk]]</f>
        <v>0</v>
      </c>
      <c r="AG15" s="21">
        <v>12</v>
      </c>
    </row>
    <row r="16" spans="1:33" x14ac:dyDescent="0.35">
      <c r="A16" s="1"/>
      <c r="B16" s="2"/>
      <c r="C16" s="1"/>
      <c r="D16" s="1"/>
      <c r="E16" s="1"/>
      <c r="F16" s="1"/>
      <c r="G16" s="1">
        <f>_xlfn.IFNA(VLOOKUP(Tabel2463[[#This Row],[Afd1: Finale]],PointSystem[],4,0),0)</f>
        <v>0</v>
      </c>
      <c r="H16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6" s="2"/>
      <c r="J16" s="1"/>
      <c r="K16" s="1"/>
      <c r="L16" s="1"/>
      <c r="M16" s="1"/>
      <c r="N16" s="1">
        <f>_xlfn.IFNA(VLOOKUP(Tabel2463[[#This Row],[Afd2: Finale]],PointSystem[],4,0),0)</f>
        <v>0</v>
      </c>
      <c r="O16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6" s="2"/>
      <c r="Q16" s="1"/>
      <c r="R16" s="1"/>
      <c r="S16" s="1"/>
      <c r="T16" s="1"/>
      <c r="U16" s="1">
        <f>_xlfn.IFNA(VLOOKUP(Tabel2463[[#This Row],[Afd3: Finale]],PointSystem[],4,0),0)</f>
        <v>0</v>
      </c>
      <c r="V16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6" s="2"/>
      <c r="X16" s="1"/>
      <c r="Y16" s="1"/>
      <c r="Z16" s="1"/>
      <c r="AA16" s="1"/>
      <c r="AB16" s="1">
        <f>_xlfn.IFNA(VLOOKUP(Tabel2463[[#This Row],[Afd4: Finale]],PointSystem[],4,0),0)</f>
        <v>0</v>
      </c>
      <c r="AC16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6" s="1">
        <f>(Tabel2463[[#This Row],[Afd 1: Total]]+Tabel2463[[#This Row],[Afd 2: Total]]+Tabel2463[[#This Row],[Afd 3: Total]]+Tabel2463[[#This Row],[Afd 4: Total]])</f>
        <v>0</v>
      </c>
      <c r="AE16" s="15"/>
      <c r="AF16" s="13">
        <f>Tabel2463[[#This Row],[TOTAL]]-Tabel2463[[#This Row],[Fratræk]]</f>
        <v>0</v>
      </c>
      <c r="AG16" s="21">
        <v>13</v>
      </c>
    </row>
    <row r="17" spans="1:33" x14ac:dyDescent="0.35">
      <c r="A17" s="1"/>
      <c r="B17" s="2"/>
      <c r="C17" s="1"/>
      <c r="D17" s="1"/>
      <c r="E17" s="1"/>
      <c r="F17" s="1"/>
      <c r="G17" s="1">
        <f>_xlfn.IFNA(VLOOKUP(Tabel2463[[#This Row],[Afd1: Finale]],PointSystem[],4,0),0)</f>
        <v>0</v>
      </c>
      <c r="H17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7" s="2"/>
      <c r="J17" s="1"/>
      <c r="K17" s="1"/>
      <c r="L17" s="1"/>
      <c r="M17" s="1"/>
      <c r="N17" s="1">
        <f>_xlfn.IFNA(VLOOKUP(Tabel2463[[#This Row],[Afd2: Finale]],PointSystem[],4,0),0)</f>
        <v>0</v>
      </c>
      <c r="O17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7" s="2"/>
      <c r="Q17" s="1"/>
      <c r="R17" s="1"/>
      <c r="S17" s="1"/>
      <c r="T17" s="1"/>
      <c r="U17" s="1">
        <f>_xlfn.IFNA(VLOOKUP(Tabel2463[[#This Row],[Afd3: Finale]],PointSystem[],4,0),0)</f>
        <v>0</v>
      </c>
      <c r="V17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7" s="2"/>
      <c r="X17" s="1"/>
      <c r="Y17" s="1"/>
      <c r="Z17" s="1"/>
      <c r="AA17" s="1"/>
      <c r="AB17" s="1">
        <f>_xlfn.IFNA(VLOOKUP(Tabel2463[[#This Row],[Afd4: Finale]],PointSystem[],4,0),0)</f>
        <v>0</v>
      </c>
      <c r="AC17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7" s="1">
        <f>(Tabel2463[[#This Row],[Afd 1: Total]]+Tabel2463[[#This Row],[Afd 2: Total]]+Tabel2463[[#This Row],[Afd 3: Total]]+Tabel2463[[#This Row],[Afd 4: Total]])</f>
        <v>0</v>
      </c>
      <c r="AE17" s="15"/>
      <c r="AF17" s="13">
        <f>Tabel2463[[#This Row],[TOTAL]]-Tabel2463[[#This Row],[Fratræk]]</f>
        <v>0</v>
      </c>
      <c r="AG17" s="21">
        <v>14</v>
      </c>
    </row>
    <row r="18" spans="1:33" x14ac:dyDescent="0.35">
      <c r="A18" s="1"/>
      <c r="B18" s="2"/>
      <c r="C18" s="1"/>
      <c r="D18" s="1"/>
      <c r="E18" s="1"/>
      <c r="F18" s="1"/>
      <c r="G18" s="1">
        <f>_xlfn.IFNA(VLOOKUP(Tabel2463[[#This Row],[Afd1: Finale]],PointSystem[],4,0),0)</f>
        <v>0</v>
      </c>
      <c r="H18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8" s="2"/>
      <c r="J18" s="1"/>
      <c r="K18" s="1"/>
      <c r="L18" s="1"/>
      <c r="M18" s="1"/>
      <c r="N18" s="1">
        <f>_xlfn.IFNA(VLOOKUP(Tabel2463[[#This Row],[Afd2: Finale]],PointSystem[],4,0),0)</f>
        <v>0</v>
      </c>
      <c r="O18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8" s="2"/>
      <c r="Q18" s="1"/>
      <c r="R18" s="1"/>
      <c r="S18" s="1"/>
      <c r="T18" s="1"/>
      <c r="U18" s="1">
        <f>_xlfn.IFNA(VLOOKUP(Tabel2463[[#This Row],[Afd3: Finale]],PointSystem[],4,0),0)</f>
        <v>0</v>
      </c>
      <c r="V18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8" s="2"/>
      <c r="X18" s="1"/>
      <c r="Y18" s="1"/>
      <c r="Z18" s="1"/>
      <c r="AA18" s="1"/>
      <c r="AB18" s="1">
        <f>_xlfn.IFNA(VLOOKUP(Tabel2463[[#This Row],[Afd4: Finale]],PointSystem[],4,0),0)</f>
        <v>0</v>
      </c>
      <c r="AC18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8" s="1">
        <f>(Tabel2463[[#This Row],[Afd 1: Total]]+Tabel2463[[#This Row],[Afd 2: Total]]+Tabel2463[[#This Row],[Afd 3: Total]]+Tabel2463[[#This Row],[Afd 4: Total]])</f>
        <v>0</v>
      </c>
      <c r="AE18" s="15"/>
      <c r="AF18" s="13">
        <f>Tabel2463[[#This Row],[TOTAL]]-Tabel2463[[#This Row],[Fratræk]]</f>
        <v>0</v>
      </c>
      <c r="AG18" s="21">
        <v>15</v>
      </c>
    </row>
    <row r="19" spans="1:33" x14ac:dyDescent="0.35">
      <c r="A19" s="1"/>
      <c r="B19" s="2"/>
      <c r="C19" s="1"/>
      <c r="D19" s="1"/>
      <c r="E19" s="1"/>
      <c r="F19" s="1"/>
      <c r="G19" s="1">
        <f>_xlfn.IFNA(VLOOKUP(Tabel2463[[#This Row],[Afd1: Finale]],PointSystem[],4,0),0)</f>
        <v>0</v>
      </c>
      <c r="H19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19" s="2"/>
      <c r="J19" s="1"/>
      <c r="K19" s="1"/>
      <c r="L19" s="1"/>
      <c r="M19" s="1"/>
      <c r="N19" s="1">
        <f>_xlfn.IFNA(VLOOKUP(Tabel2463[[#This Row],[Afd2: Finale]],PointSystem[],4,0),0)</f>
        <v>0</v>
      </c>
      <c r="O19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19" s="2"/>
      <c r="Q19" s="1"/>
      <c r="R19" s="1"/>
      <c r="S19" s="1"/>
      <c r="T19" s="1"/>
      <c r="U19" s="1">
        <f>_xlfn.IFNA(VLOOKUP(Tabel2463[[#This Row],[Afd3: Finale]],PointSystem[],4,0),0)</f>
        <v>0</v>
      </c>
      <c r="V19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19" s="2"/>
      <c r="X19" s="1"/>
      <c r="Y19" s="1"/>
      <c r="Z19" s="1"/>
      <c r="AA19" s="1"/>
      <c r="AB19" s="1">
        <f>_xlfn.IFNA(VLOOKUP(Tabel2463[[#This Row],[Afd4: Finale]],PointSystem[],4,0),0)</f>
        <v>0</v>
      </c>
      <c r="AC19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19" s="1">
        <f>(Tabel2463[[#This Row],[Afd 1: Total]]+Tabel2463[[#This Row],[Afd 2: Total]]+Tabel2463[[#This Row],[Afd 3: Total]]+Tabel2463[[#This Row],[Afd 4: Total]])</f>
        <v>0</v>
      </c>
      <c r="AE19" s="15"/>
      <c r="AF19" s="13">
        <f>Tabel2463[[#This Row],[TOTAL]]-Tabel2463[[#This Row],[Fratræk]]</f>
        <v>0</v>
      </c>
      <c r="AG19" s="21">
        <v>16</v>
      </c>
    </row>
    <row r="20" spans="1:33" x14ac:dyDescent="0.35">
      <c r="A20" s="1"/>
      <c r="B20" s="2"/>
      <c r="C20" s="1"/>
      <c r="D20" s="1"/>
      <c r="E20" s="1"/>
      <c r="F20" s="1"/>
      <c r="G20" s="1">
        <f>_xlfn.IFNA(VLOOKUP(Tabel2463[[#This Row],[Afd1: Finale]],PointSystem[],4,0),0)</f>
        <v>0</v>
      </c>
      <c r="H20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20" s="2"/>
      <c r="J20" s="1"/>
      <c r="K20" s="1"/>
      <c r="L20" s="1"/>
      <c r="M20" s="1"/>
      <c r="N20" s="1">
        <f>_xlfn.IFNA(VLOOKUP(Tabel2463[[#This Row],[Afd2: Finale]],PointSystem[],4,0),0)</f>
        <v>0</v>
      </c>
      <c r="O20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20" s="2"/>
      <c r="Q20" s="1"/>
      <c r="R20" s="1"/>
      <c r="S20" s="1"/>
      <c r="T20" s="1"/>
      <c r="U20" s="1">
        <f>_xlfn.IFNA(VLOOKUP(Tabel2463[[#This Row],[Afd3: Finale]],PointSystem[],4,0),0)</f>
        <v>0</v>
      </c>
      <c r="V20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20" s="2"/>
      <c r="X20" s="1"/>
      <c r="Y20" s="1"/>
      <c r="Z20" s="1"/>
      <c r="AA20" s="1"/>
      <c r="AB20" s="1">
        <f>_xlfn.IFNA(VLOOKUP(Tabel2463[[#This Row],[Afd4: Finale]],PointSystem[],4,0),0)</f>
        <v>0</v>
      </c>
      <c r="AC20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20" s="1">
        <f>(Tabel2463[[#This Row],[Afd 1: Total]]+Tabel2463[[#This Row],[Afd 2: Total]]+Tabel2463[[#This Row],[Afd 3: Total]]+Tabel2463[[#This Row],[Afd 4: Total]])</f>
        <v>0</v>
      </c>
      <c r="AE20" s="15"/>
      <c r="AF20" s="13">
        <f>Tabel2463[[#This Row],[TOTAL]]-Tabel2463[[#This Row],[Fratræk]]</f>
        <v>0</v>
      </c>
      <c r="AG20" s="21">
        <v>17</v>
      </c>
    </row>
    <row r="21" spans="1:33" x14ac:dyDescent="0.35">
      <c r="A21" s="1"/>
      <c r="B21" s="2"/>
      <c r="C21" s="1"/>
      <c r="D21" s="1"/>
      <c r="E21" s="1"/>
      <c r="F21" s="1"/>
      <c r="G21" s="1">
        <f>_xlfn.IFNA(VLOOKUP(Tabel2463[[#This Row],[Afd1: Finale]],PointSystem[],4,0),0)</f>
        <v>0</v>
      </c>
      <c r="H21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21" s="2"/>
      <c r="J21" s="1"/>
      <c r="K21" s="1"/>
      <c r="L21" s="1"/>
      <c r="M21" s="1"/>
      <c r="N21" s="1">
        <f>_xlfn.IFNA(VLOOKUP(Tabel2463[[#This Row],[Afd2: Finale]],PointSystem[],4,0),0)</f>
        <v>0</v>
      </c>
      <c r="O21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21" s="2"/>
      <c r="Q21" s="1"/>
      <c r="R21" s="1"/>
      <c r="S21" s="1"/>
      <c r="T21" s="1"/>
      <c r="U21" s="1">
        <f>_xlfn.IFNA(VLOOKUP(Tabel2463[[#This Row],[Afd3: Finale]],PointSystem[],4,0),0)</f>
        <v>0</v>
      </c>
      <c r="V21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21" s="2"/>
      <c r="X21" s="1"/>
      <c r="Y21" s="1"/>
      <c r="Z21" s="1"/>
      <c r="AA21" s="1"/>
      <c r="AB21" s="1">
        <f>_xlfn.IFNA(VLOOKUP(Tabel2463[[#This Row],[Afd4: Finale]],PointSystem[],4,0),0)</f>
        <v>0</v>
      </c>
      <c r="AC21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21" s="1">
        <f>(Tabel2463[[#This Row],[Afd 1: Total]]+Tabel2463[[#This Row],[Afd 2: Total]]+Tabel2463[[#This Row],[Afd 3: Total]]+Tabel2463[[#This Row],[Afd 4: Total]])</f>
        <v>0</v>
      </c>
      <c r="AE21" s="15"/>
      <c r="AF21" s="13">
        <f>Tabel2463[[#This Row],[TOTAL]]-Tabel2463[[#This Row],[Fratræk]]</f>
        <v>0</v>
      </c>
      <c r="AG21" s="21">
        <v>18</v>
      </c>
    </row>
    <row r="22" spans="1:33" x14ac:dyDescent="0.35">
      <c r="A22" s="1"/>
      <c r="B22" s="2"/>
      <c r="C22" s="1"/>
      <c r="D22" s="1"/>
      <c r="E22" s="1"/>
      <c r="F22" s="1"/>
      <c r="G22" s="1">
        <f>_xlfn.IFNA(VLOOKUP(Tabel2463[[#This Row],[Afd1: Finale]],PointSystem[],4,0),0)</f>
        <v>0</v>
      </c>
      <c r="H22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22" s="2"/>
      <c r="J22" s="1"/>
      <c r="K22" s="1"/>
      <c r="L22" s="1"/>
      <c r="M22" s="1"/>
      <c r="N22" s="1">
        <f>_xlfn.IFNA(VLOOKUP(Tabel2463[[#This Row],[Afd2: Finale]],PointSystem[],4,0),0)</f>
        <v>0</v>
      </c>
      <c r="O22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22" s="2"/>
      <c r="Q22" s="1"/>
      <c r="R22" s="1"/>
      <c r="S22" s="1"/>
      <c r="T22" s="1"/>
      <c r="U22" s="1">
        <f>_xlfn.IFNA(VLOOKUP(Tabel2463[[#This Row],[Afd3: Finale]],PointSystem[],4,0),0)</f>
        <v>0</v>
      </c>
      <c r="V22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22" s="2"/>
      <c r="X22" s="1"/>
      <c r="Y22" s="1"/>
      <c r="Z22" s="1"/>
      <c r="AA22" s="1"/>
      <c r="AB22" s="1">
        <f>_xlfn.IFNA(VLOOKUP(Tabel2463[[#This Row],[Afd4: Finale]],PointSystem[],4,0),0)</f>
        <v>0</v>
      </c>
      <c r="AC22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22" s="1">
        <f>(Tabel2463[[#This Row],[Afd 1: Total]]+Tabel2463[[#This Row],[Afd 2: Total]]+Tabel2463[[#This Row],[Afd 3: Total]]+Tabel2463[[#This Row],[Afd 4: Total]])</f>
        <v>0</v>
      </c>
      <c r="AE22" s="15"/>
      <c r="AF22" s="13">
        <f>Tabel2463[[#This Row],[TOTAL]]-Tabel2463[[#This Row],[Fratræk]]</f>
        <v>0</v>
      </c>
      <c r="AG22" s="21">
        <v>19</v>
      </c>
    </row>
    <row r="23" spans="1:33" x14ac:dyDescent="0.35">
      <c r="A23" s="1"/>
      <c r="B23" s="2"/>
      <c r="C23" s="1"/>
      <c r="D23" s="1"/>
      <c r="E23" s="1"/>
      <c r="F23" s="1"/>
      <c r="G23" s="1">
        <f>_xlfn.IFNA(VLOOKUP(Tabel2463[[#This Row],[Afd1: Finale]],PointSystem[],4,0),0)</f>
        <v>0</v>
      </c>
      <c r="H23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23" s="2"/>
      <c r="J23" s="1"/>
      <c r="K23" s="1"/>
      <c r="L23" s="1"/>
      <c r="M23" s="1"/>
      <c r="N23" s="1">
        <f>_xlfn.IFNA(VLOOKUP(Tabel2463[[#This Row],[Afd2: Finale]],PointSystem[],4,0),0)</f>
        <v>0</v>
      </c>
      <c r="O23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23" s="2"/>
      <c r="Q23" s="1"/>
      <c r="R23" s="1"/>
      <c r="S23" s="1"/>
      <c r="T23" s="1"/>
      <c r="U23" s="1">
        <f>_xlfn.IFNA(VLOOKUP(Tabel2463[[#This Row],[Afd3: Finale]],PointSystem[],4,0),0)</f>
        <v>0</v>
      </c>
      <c r="V23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23" s="2"/>
      <c r="X23" s="1"/>
      <c r="Y23" s="1"/>
      <c r="Z23" s="1"/>
      <c r="AA23" s="1"/>
      <c r="AB23" s="1">
        <f>_xlfn.IFNA(VLOOKUP(Tabel2463[[#This Row],[Afd4: Finale]],PointSystem[],4,0),0)</f>
        <v>0</v>
      </c>
      <c r="AC23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23" s="1">
        <f>(Tabel2463[[#This Row],[Afd 1: Total]]+Tabel2463[[#This Row],[Afd 2: Total]]+Tabel2463[[#This Row],[Afd 3: Total]]+Tabel2463[[#This Row],[Afd 4: Total]])</f>
        <v>0</v>
      </c>
      <c r="AE23" s="15"/>
      <c r="AF23" s="13">
        <f>Tabel2463[[#This Row],[TOTAL]]-Tabel2463[[#This Row],[Fratræk]]</f>
        <v>0</v>
      </c>
      <c r="AG23" s="21">
        <v>20</v>
      </c>
    </row>
    <row r="24" spans="1:33" x14ac:dyDescent="0.35">
      <c r="A24" s="1"/>
      <c r="B24" s="2"/>
      <c r="C24" s="1"/>
      <c r="D24" s="1"/>
      <c r="E24" s="1"/>
      <c r="F24" s="1"/>
      <c r="G24" s="1">
        <f>_xlfn.IFNA(VLOOKUP(Tabel2463[[#This Row],[Afd1: Finale]],PointSystem[],4,0),0)</f>
        <v>0</v>
      </c>
      <c r="H24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24" s="2"/>
      <c r="J24" s="1"/>
      <c r="K24" s="1"/>
      <c r="L24" s="1"/>
      <c r="M24" s="1"/>
      <c r="N24" s="1">
        <f>_xlfn.IFNA(VLOOKUP(Tabel2463[[#This Row],[Afd2: Finale]],PointSystem[],4,0),0)</f>
        <v>0</v>
      </c>
      <c r="O24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24" s="2"/>
      <c r="Q24" s="1"/>
      <c r="R24" s="1"/>
      <c r="S24" s="1"/>
      <c r="T24" s="1"/>
      <c r="U24" s="1">
        <f>_xlfn.IFNA(VLOOKUP(Tabel2463[[#This Row],[Afd3: Finale]],PointSystem[],4,0),0)</f>
        <v>0</v>
      </c>
      <c r="V24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24" s="2"/>
      <c r="X24" s="1"/>
      <c r="Y24" s="1"/>
      <c r="Z24" s="1"/>
      <c r="AA24" s="1"/>
      <c r="AB24" s="1">
        <f>_xlfn.IFNA(VLOOKUP(Tabel2463[[#This Row],[Afd4: Finale]],PointSystem[],4,0),0)</f>
        <v>0</v>
      </c>
      <c r="AC24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24" s="1">
        <f>(Tabel2463[[#This Row],[Afd 1: Total]]+Tabel2463[[#This Row],[Afd 2: Total]]+Tabel2463[[#This Row],[Afd 3: Total]]+Tabel2463[[#This Row],[Afd 4: Total]])</f>
        <v>0</v>
      </c>
      <c r="AE24" s="15"/>
      <c r="AF24" s="13">
        <f>Tabel2463[[#This Row],[TOTAL]]-Tabel2463[[#This Row],[Fratræk]]</f>
        <v>0</v>
      </c>
      <c r="AG24" s="21">
        <v>21</v>
      </c>
    </row>
    <row r="25" spans="1:33" x14ac:dyDescent="0.35">
      <c r="A25" s="1"/>
      <c r="B25" s="2"/>
      <c r="C25" s="1"/>
      <c r="D25" s="1"/>
      <c r="E25" s="1"/>
      <c r="F25" s="1"/>
      <c r="G25" s="1">
        <f>_xlfn.IFNA(VLOOKUP(Tabel2463[[#This Row],[Afd1: Finale]],PointSystem[],4,0),0)</f>
        <v>0</v>
      </c>
      <c r="H25" s="10">
        <f>VLOOKUP(Tabel2463[[#This Row],[Afd1: Tidtagning]],PointSystem[],2,0)+VLOOKUP(Tabel2463[[#This Row],[Afd1: Heat 1]],PointSystem[],2,0)+VLOOKUP(Tabel2463[[#This Row],[Afd1: Pre finale]],PointSystem[],2,0)+VLOOKUP(Tabel2463[[#This Row],[Afd1: ekstra heat]],PointSystem[],2,0)+VLOOKUP(Tabel2463[[#This Row],[Afd1: Finale]],PointSystem[],4,0)</f>
        <v>0</v>
      </c>
      <c r="I25" s="2"/>
      <c r="J25" s="1"/>
      <c r="K25" s="1"/>
      <c r="L25" s="1"/>
      <c r="M25" s="1"/>
      <c r="N25" s="1">
        <f>_xlfn.IFNA(VLOOKUP(Tabel2463[[#This Row],[Afd2: Finale]],PointSystem[],4,0),0)</f>
        <v>0</v>
      </c>
      <c r="O25" s="1">
        <f>VLOOKUP(Tabel2463[[#This Row],[Afd2: Tidtagning]],PointSystem[],2,0)+VLOOKUP(Tabel2463[[#This Row],[Afd2: Heat 1]],PointSystem[],2,0)+VLOOKUP(Tabel2463[[#This Row],[Afd2: Pre finale]],PointSystem[],2,0)+VLOOKUP(Tabel2463[[#This Row],[Afd2: ekstra heat]],PointSystem[],2,0)+VLOOKUP(Tabel2463[[#This Row],[Afd2: Finale]],PointSystem[],4,0)</f>
        <v>0</v>
      </c>
      <c r="P25" s="2"/>
      <c r="Q25" s="1"/>
      <c r="R25" s="1"/>
      <c r="S25" s="1"/>
      <c r="T25" s="1"/>
      <c r="U25" s="1">
        <f>_xlfn.IFNA(VLOOKUP(Tabel2463[[#This Row],[Afd3: Finale]],PointSystem[],4,0),0)</f>
        <v>0</v>
      </c>
      <c r="V25" s="1">
        <f>VLOOKUP(Tabel2463[[#This Row],[Afd3: Tidtagning]],PointSystem[],2,0)+VLOOKUP(Tabel2463[[#This Row],[Afd3: Heat 1]],PointSystem[],2,0)+VLOOKUP(Tabel2463[[#This Row],[Afd3: Pre finale]],PointSystem[],2,0)+VLOOKUP(Tabel2463[[#This Row],[Afd3: ekstra heat]],PointSystem[],2,0)+VLOOKUP(Tabel2463[[#This Row],[Afd3: Finale]],PointSystem[],4,0)</f>
        <v>0</v>
      </c>
      <c r="W25" s="2"/>
      <c r="X25" s="1"/>
      <c r="Y25" s="1"/>
      <c r="Z25" s="1"/>
      <c r="AA25" s="1"/>
      <c r="AB25" s="1">
        <f>_xlfn.IFNA(VLOOKUP(Tabel2463[[#This Row],[Afd4: Finale]],PointSystem[],4,0),0)</f>
        <v>0</v>
      </c>
      <c r="AC25" s="1">
        <f>VLOOKUP(Tabel2463[[#This Row],[Afd4: Tidtagning]],PointSystem[],2,0)+VLOOKUP(Tabel2463[[#This Row],[Afd4: Heat 1]],PointSystem[],2,0)+VLOOKUP(Tabel2463[[#This Row],[Afd4: Pre finale]],PointSystem[],2,0)+VLOOKUP(Tabel2463[[#This Row],[Afd4: ekstra heat]],PointSystem[],2,0)+VLOOKUP(Tabel2463[[#This Row],[Afd4: Finale]],PointSystem[],4,0)</f>
        <v>0</v>
      </c>
      <c r="AD25" s="1">
        <f>(Tabel2463[[#This Row],[Afd 1: Total]]+Tabel2463[[#This Row],[Afd 2: Total]]+Tabel2463[[#This Row],[Afd 3: Total]]+Tabel2463[[#This Row],[Afd 4: Total]])</f>
        <v>0</v>
      </c>
      <c r="AE25" s="15"/>
      <c r="AF25" s="13">
        <f>Tabel2463[[#This Row],[TOTAL]]-Tabel2463[[#This Row],[Fratræk]]</f>
        <v>0</v>
      </c>
      <c r="AG25" s="21">
        <v>22</v>
      </c>
    </row>
  </sheetData>
  <mergeCells count="4">
    <mergeCell ref="B2:H2"/>
    <mergeCell ref="I2:O2"/>
    <mergeCell ref="P2:V2"/>
    <mergeCell ref="W2:AC2"/>
  </mergeCells>
  <phoneticPr fontId="5" type="noConversion"/>
  <pageMargins left="0.7" right="0.7" top="0.75" bottom="0.75" header="0.3" footer="0.3"/>
  <pageSetup paperSize="9" scale="61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780B-13FD-4A88-860B-AE7CE0A6E182}">
  <sheetPr>
    <pageSetUpPr fitToPage="1"/>
  </sheetPr>
  <dimension ref="A1:AG20"/>
  <sheetViews>
    <sheetView tabSelected="1" zoomScaleNormal="100" workbookViewId="0">
      <pane xSplit="1" ySplit="20" topLeftCell="B21" activePane="bottomRight" state="frozen"/>
      <selection activeCell="A7" sqref="A7"/>
      <selection pane="topRight" activeCell="A7" sqref="A7"/>
      <selection pane="bottomLeft" activeCell="A7" sqref="A7"/>
      <selection pane="bottomRight" activeCell="A23" sqref="A23"/>
    </sheetView>
  </sheetViews>
  <sheetFormatPr defaultRowHeight="14.5" x14ac:dyDescent="0.35"/>
  <cols>
    <col min="1" max="1" width="16.90625" customWidth="1"/>
    <col min="2" max="4" width="2.26953125" customWidth="1"/>
    <col min="5" max="5" width="2.26953125" hidden="1" customWidth="1"/>
    <col min="6" max="6" width="2.26953125" customWidth="1"/>
    <col min="7" max="7" width="17.81640625" bestFit="1" customWidth="1"/>
    <col min="8" max="8" width="12.26953125" bestFit="1" customWidth="1"/>
    <col min="9" max="11" width="2.26953125" customWidth="1"/>
    <col min="12" max="12" width="2.26953125" hidden="1" customWidth="1"/>
    <col min="13" max="13" width="2.26953125" customWidth="1"/>
    <col min="14" max="14" width="17.81640625" bestFit="1" customWidth="1"/>
    <col min="15" max="15" width="12.26953125" bestFit="1" customWidth="1"/>
    <col min="16" max="18" width="2.26953125" customWidth="1"/>
    <col min="19" max="19" width="2.26953125" hidden="1" customWidth="1"/>
    <col min="20" max="20" width="2.26953125" customWidth="1"/>
    <col min="21" max="21" width="18.36328125" customWidth="1"/>
    <col min="22" max="22" width="12.1796875" bestFit="1" customWidth="1"/>
    <col min="23" max="25" width="2.26953125" customWidth="1"/>
    <col min="26" max="26" width="2.26953125" hidden="1" customWidth="1"/>
    <col min="27" max="27" width="2.26953125" customWidth="1"/>
    <col min="28" max="28" width="17.81640625" bestFit="1" customWidth="1"/>
    <col min="29" max="29" width="13.1796875" bestFit="1" customWidth="1"/>
    <col min="31" max="31" width="9.54296875" bestFit="1" customWidth="1"/>
    <col min="32" max="32" width="12.54296875" bestFit="1" customWidth="1"/>
  </cols>
  <sheetData>
    <row r="1" spans="1:33" ht="23.5" x14ac:dyDescent="0.55000000000000004">
      <c r="D1" s="12" t="s">
        <v>53</v>
      </c>
    </row>
    <row r="2" spans="1:33" x14ac:dyDescent="0.35">
      <c r="B2" s="22" t="s">
        <v>44</v>
      </c>
      <c r="C2" s="22"/>
      <c r="D2" s="22"/>
      <c r="E2" s="22"/>
      <c r="F2" s="22"/>
      <c r="G2" s="22"/>
      <c r="H2" s="22"/>
      <c r="I2" s="23" t="s">
        <v>45</v>
      </c>
      <c r="J2" s="23"/>
      <c r="K2" s="23"/>
      <c r="L2" s="23"/>
      <c r="M2" s="23"/>
      <c r="N2" s="23"/>
      <c r="O2" s="23"/>
      <c r="P2" s="24" t="s">
        <v>46</v>
      </c>
      <c r="Q2" s="24"/>
      <c r="R2" s="24"/>
      <c r="S2" s="24"/>
      <c r="T2" s="24"/>
      <c r="U2" s="24"/>
      <c r="V2" s="24"/>
      <c r="W2" s="25" t="s">
        <v>47</v>
      </c>
      <c r="X2" s="25"/>
      <c r="Y2" s="25"/>
      <c r="Z2" s="25"/>
      <c r="AA2" s="25"/>
      <c r="AB2" s="25"/>
      <c r="AC2" s="25"/>
    </row>
    <row r="3" spans="1:33" s="6" customFormat="1" x14ac:dyDescent="0.35">
      <c r="A3" s="3" t="s">
        <v>1</v>
      </c>
      <c r="B3" s="4" t="s">
        <v>16</v>
      </c>
      <c r="C3" s="5" t="s">
        <v>17</v>
      </c>
      <c r="D3" s="5" t="s">
        <v>18</v>
      </c>
      <c r="E3" s="5" t="s">
        <v>19</v>
      </c>
      <c r="F3" s="3" t="s">
        <v>20</v>
      </c>
      <c r="G3" s="3" t="s">
        <v>21</v>
      </c>
      <c r="H3" s="11" t="s">
        <v>15</v>
      </c>
      <c r="I3" s="4" t="s">
        <v>38</v>
      </c>
      <c r="J3" s="5" t="s">
        <v>39</v>
      </c>
      <c r="K3" s="5" t="s">
        <v>40</v>
      </c>
      <c r="L3" s="5" t="s">
        <v>41</v>
      </c>
      <c r="M3" s="3" t="s">
        <v>42</v>
      </c>
      <c r="N3" s="3" t="s">
        <v>43</v>
      </c>
      <c r="O3" s="3" t="s">
        <v>23</v>
      </c>
      <c r="P3" s="4" t="s">
        <v>24</v>
      </c>
      <c r="Q3" s="5" t="s">
        <v>25</v>
      </c>
      <c r="R3" s="5" t="s">
        <v>26</v>
      </c>
      <c r="S3" s="5" t="s">
        <v>27</v>
      </c>
      <c r="T3" s="3" t="s">
        <v>28</v>
      </c>
      <c r="U3" s="3" t="s">
        <v>29</v>
      </c>
      <c r="V3" s="3" t="s">
        <v>22</v>
      </c>
      <c r="W3" s="4" t="s">
        <v>30</v>
      </c>
      <c r="X3" s="5" t="s">
        <v>31</v>
      </c>
      <c r="Y3" s="5" t="s">
        <v>32</v>
      </c>
      <c r="Z3" s="5" t="s">
        <v>33</v>
      </c>
      <c r="AA3" s="3" t="s">
        <v>34</v>
      </c>
      <c r="AB3" s="3" t="s">
        <v>35</v>
      </c>
      <c r="AC3" s="3" t="s">
        <v>36</v>
      </c>
      <c r="AD3" s="3" t="s">
        <v>37</v>
      </c>
      <c r="AE3" s="16" t="s">
        <v>61</v>
      </c>
      <c r="AF3" s="3" t="s">
        <v>60</v>
      </c>
      <c r="AG3" s="21" t="s">
        <v>64</v>
      </c>
    </row>
    <row r="4" spans="1:33" x14ac:dyDescent="0.35">
      <c r="A4" s="1" t="s">
        <v>13</v>
      </c>
      <c r="B4" s="2">
        <v>2</v>
      </c>
      <c r="C4" s="1">
        <v>2</v>
      </c>
      <c r="D4" s="1">
        <v>4</v>
      </c>
      <c r="E4" s="1"/>
      <c r="F4" s="1">
        <v>3</v>
      </c>
      <c r="G4" s="1">
        <f>_xlfn.IFNA(VLOOKUP(Tabel24634[[#This Row],[Afd1: Finale]],PointSystem[],4,0),0)</f>
        <v>192</v>
      </c>
      <c r="H4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483</v>
      </c>
      <c r="I4" s="2">
        <v>2</v>
      </c>
      <c r="J4" s="1">
        <v>4</v>
      </c>
      <c r="K4" s="1">
        <v>2</v>
      </c>
      <c r="L4" s="1"/>
      <c r="M4" s="1">
        <v>1</v>
      </c>
      <c r="N4" s="1">
        <f>_xlfn.IFNA(VLOOKUP(Tabel24634[[#This Row],[Afd2: Finale]],PointSystem[],4,0),0)</f>
        <v>200</v>
      </c>
      <c r="O4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491</v>
      </c>
      <c r="P4" s="2">
        <v>1</v>
      </c>
      <c r="Q4" s="1">
        <v>1</v>
      </c>
      <c r="R4" s="1">
        <v>1</v>
      </c>
      <c r="S4" s="1"/>
      <c r="T4" s="1">
        <v>3</v>
      </c>
      <c r="U4" s="1">
        <f>_xlfn.IFNA(VLOOKUP(Tabel24634[[#This Row],[Afd3: Finale]],PointSystem[],4,0),0)</f>
        <v>192</v>
      </c>
      <c r="V4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492</v>
      </c>
      <c r="W4" s="2">
        <v>2</v>
      </c>
      <c r="X4" s="1">
        <v>1</v>
      </c>
      <c r="Y4" s="1">
        <v>4</v>
      </c>
      <c r="Z4" s="1"/>
      <c r="AA4" s="1">
        <v>2</v>
      </c>
      <c r="AB4" s="1">
        <f>_xlfn.IFNA(VLOOKUP(Tabel24634[[#This Row],[Afd4: Finale]],PointSystem[],4,0),0)</f>
        <v>196</v>
      </c>
      <c r="AC4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489</v>
      </c>
      <c r="AD4" s="1">
        <f>Tabel24634[[#This Row],[Afd 1: Total]]+Tabel24634[[#This Row],[Afd 2: Total]]+Tabel24634[[#This Row],[Afd 3: Total]]+Tabel24634[[#This Row],[Afd 4: Total]]</f>
        <v>1955</v>
      </c>
      <c r="AE4" s="18">
        <v>483</v>
      </c>
      <c r="AF4" s="17">
        <f>Tabel24634[[#This Row],[TOTAL]]-Tabel24634[[#This Row],[Fratræk]]</f>
        <v>1472</v>
      </c>
      <c r="AG4" s="21">
        <v>1</v>
      </c>
    </row>
    <row r="5" spans="1:33" x14ac:dyDescent="0.35">
      <c r="A5" s="1" t="s">
        <v>11</v>
      </c>
      <c r="B5" s="2">
        <v>5</v>
      </c>
      <c r="C5" s="1">
        <v>3</v>
      </c>
      <c r="D5" s="1">
        <v>2</v>
      </c>
      <c r="E5" s="1"/>
      <c r="F5" s="1">
        <v>2</v>
      </c>
      <c r="G5" s="1">
        <f>_xlfn.IFNA(VLOOKUP(Tabel24634[[#This Row],[Afd1: Finale]],PointSystem[],4,0),0)</f>
        <v>196</v>
      </c>
      <c r="H5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484</v>
      </c>
      <c r="I5" s="2">
        <v>1</v>
      </c>
      <c r="J5" s="1">
        <v>1</v>
      </c>
      <c r="K5" s="1">
        <v>1</v>
      </c>
      <c r="L5" s="1"/>
      <c r="M5" s="1">
        <v>5</v>
      </c>
      <c r="N5" s="1">
        <f>_xlfn.IFNA(VLOOKUP(Tabel24634[[#This Row],[Afd2: Finale]],PointSystem[],4,0),0)</f>
        <v>188</v>
      </c>
      <c r="O5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488</v>
      </c>
      <c r="P5" s="2">
        <v>2</v>
      </c>
      <c r="Q5" s="1">
        <v>2</v>
      </c>
      <c r="R5" s="1">
        <v>2</v>
      </c>
      <c r="S5" s="1"/>
      <c r="T5" s="1">
        <v>1</v>
      </c>
      <c r="U5" s="1">
        <f>_xlfn.IFNA(VLOOKUP(Tabel24634[[#This Row],[Afd3: Finale]],PointSystem[],4,0),0)</f>
        <v>200</v>
      </c>
      <c r="V5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494</v>
      </c>
      <c r="W5" s="2">
        <v>4</v>
      </c>
      <c r="X5" s="1">
        <v>3</v>
      </c>
      <c r="Y5" s="1">
        <v>2</v>
      </c>
      <c r="Z5" s="1"/>
      <c r="AA5" s="1">
        <v>1</v>
      </c>
      <c r="AB5" s="1">
        <f>_xlfn.IFNA(VLOOKUP(Tabel24634[[#This Row],[Afd4: Finale]],PointSystem[],4,0),0)</f>
        <v>200</v>
      </c>
      <c r="AC5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489</v>
      </c>
      <c r="AD5" s="1">
        <f>Tabel24634[[#This Row],[Afd 1: Total]]+Tabel24634[[#This Row],[Afd 2: Total]]+Tabel24634[[#This Row],[Afd 3: Total]]+Tabel24634[[#This Row],[Afd 4: Total]]</f>
        <v>1955</v>
      </c>
      <c r="AE5" s="18">
        <v>484</v>
      </c>
      <c r="AF5" s="17">
        <f>Tabel24634[[#This Row],[TOTAL]]-Tabel24634[[#This Row],[Fratræk]]</f>
        <v>1471</v>
      </c>
      <c r="AG5" s="21">
        <v>2</v>
      </c>
    </row>
    <row r="6" spans="1:33" x14ac:dyDescent="0.35">
      <c r="A6" s="1" t="s">
        <v>10</v>
      </c>
      <c r="B6" s="2">
        <v>1</v>
      </c>
      <c r="C6" s="1">
        <v>1</v>
      </c>
      <c r="D6" s="1">
        <v>1</v>
      </c>
      <c r="E6" s="1"/>
      <c r="F6" s="1">
        <v>1</v>
      </c>
      <c r="G6" s="1">
        <f>_xlfn.IFNA(VLOOKUP(Tabel24634[[#This Row],[Afd1: Finale]],PointSystem[],4,0),0)</f>
        <v>200</v>
      </c>
      <c r="H6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500</v>
      </c>
      <c r="I6" s="2">
        <v>3</v>
      </c>
      <c r="J6" s="1">
        <v>2</v>
      </c>
      <c r="K6" s="1">
        <v>4</v>
      </c>
      <c r="L6" s="1"/>
      <c r="M6" s="1">
        <v>3</v>
      </c>
      <c r="N6" s="1">
        <f>_xlfn.IFNA(VLOOKUP(Tabel24634[[#This Row],[Afd2: Finale]],PointSystem[],4,0),0)</f>
        <v>192</v>
      </c>
      <c r="O6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481</v>
      </c>
      <c r="P6" s="2">
        <v>4</v>
      </c>
      <c r="Q6" s="1">
        <v>3</v>
      </c>
      <c r="R6" s="1">
        <v>4</v>
      </c>
      <c r="S6" s="1"/>
      <c r="T6" s="1">
        <v>4</v>
      </c>
      <c r="U6" s="1">
        <f>_xlfn.IFNA(VLOOKUP(Tabel24634[[#This Row],[Afd3: Finale]],PointSystem[],4,0),0)</f>
        <v>190</v>
      </c>
      <c r="V6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476</v>
      </c>
      <c r="W6" s="2">
        <v>3</v>
      </c>
      <c r="X6" s="1">
        <v>4</v>
      </c>
      <c r="Y6" s="1">
        <v>1</v>
      </c>
      <c r="Z6" s="1"/>
      <c r="AA6" s="1">
        <v>3</v>
      </c>
      <c r="AB6" s="1">
        <f>_xlfn.IFNA(VLOOKUP(Tabel24634[[#This Row],[Afd4: Finale]],PointSystem[],4,0),0)</f>
        <v>192</v>
      </c>
      <c r="AC6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483</v>
      </c>
      <c r="AD6" s="1">
        <f>Tabel24634[[#This Row],[Afd 1: Total]]+Tabel24634[[#This Row],[Afd 2: Total]]+Tabel24634[[#This Row],[Afd 3: Total]]+Tabel24634[[#This Row],[Afd 4: Total]]</f>
        <v>1940</v>
      </c>
      <c r="AE6" s="18">
        <v>476</v>
      </c>
      <c r="AF6" s="17">
        <f>Tabel24634[[#This Row],[TOTAL]]-Tabel24634[[#This Row],[Fratræk]]</f>
        <v>1464</v>
      </c>
      <c r="AG6" s="21">
        <v>3</v>
      </c>
    </row>
    <row r="7" spans="1:33" x14ac:dyDescent="0.35">
      <c r="A7" s="1" t="s">
        <v>59</v>
      </c>
      <c r="B7" s="2"/>
      <c r="C7" s="1"/>
      <c r="D7" s="1"/>
      <c r="E7" s="1"/>
      <c r="F7" s="1"/>
      <c r="G7" s="1">
        <f>_xlfn.IFNA(VLOOKUP(Tabel24634[[#This Row],[Afd1: Finale]],PointSystem[],4,0),0)</f>
        <v>0</v>
      </c>
      <c r="H7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7" s="2">
        <v>4</v>
      </c>
      <c r="J7" s="1">
        <v>3</v>
      </c>
      <c r="K7" s="1">
        <v>3</v>
      </c>
      <c r="L7" s="1"/>
      <c r="M7" s="1">
        <v>4</v>
      </c>
      <c r="N7" s="1">
        <f>_xlfn.IFNA(VLOOKUP(Tabel24634[[#This Row],[Afd2: Finale]],PointSystem[],4,0),0)</f>
        <v>190</v>
      </c>
      <c r="O7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477</v>
      </c>
      <c r="P7" s="2">
        <v>3</v>
      </c>
      <c r="Q7" s="1">
        <v>4</v>
      </c>
      <c r="R7" s="1">
        <v>3</v>
      </c>
      <c r="S7" s="1"/>
      <c r="T7" s="1">
        <v>2</v>
      </c>
      <c r="U7" s="1">
        <f>_xlfn.IFNA(VLOOKUP(Tabel24634[[#This Row],[Afd3: Finale]],PointSystem[],4,0),0)</f>
        <v>196</v>
      </c>
      <c r="V7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483</v>
      </c>
      <c r="W7" s="2">
        <v>1</v>
      </c>
      <c r="X7" s="1">
        <v>2</v>
      </c>
      <c r="Y7" s="1">
        <v>3</v>
      </c>
      <c r="Z7" s="1"/>
      <c r="AA7" s="1">
        <v>5</v>
      </c>
      <c r="AB7" s="1">
        <f>_xlfn.IFNA(VLOOKUP(Tabel24634[[#This Row],[Afd4: Finale]],PointSystem[],4,0),0)</f>
        <v>188</v>
      </c>
      <c r="AC7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482</v>
      </c>
      <c r="AD7" s="1">
        <f>Tabel24634[[#This Row],[Afd 1: Total]]+Tabel24634[[#This Row],[Afd 2: Total]]+Tabel24634[[#This Row],[Afd 3: Total]]+Tabel24634[[#This Row],[Afd 4: Total]]</f>
        <v>1442</v>
      </c>
      <c r="AE7" s="18">
        <v>0</v>
      </c>
      <c r="AF7" s="17">
        <f>Tabel24634[[#This Row],[TOTAL]]-Tabel24634[[#This Row],[Fratræk]]</f>
        <v>1442</v>
      </c>
      <c r="AG7" s="21">
        <v>4</v>
      </c>
    </row>
    <row r="8" spans="1:33" x14ac:dyDescent="0.35">
      <c r="A8" s="1" t="s">
        <v>12</v>
      </c>
      <c r="B8" s="2">
        <v>3</v>
      </c>
      <c r="C8" s="1">
        <v>5</v>
      </c>
      <c r="D8" s="1">
        <v>3</v>
      </c>
      <c r="E8" s="1"/>
      <c r="F8" s="1">
        <v>5</v>
      </c>
      <c r="G8" s="1">
        <f>_xlfn.IFNA(VLOOKUP(Tabel24634[[#This Row],[Afd1: Finale]],PointSystem[],4,0),0)</f>
        <v>188</v>
      </c>
      <c r="H8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474</v>
      </c>
      <c r="I8" s="2">
        <v>5</v>
      </c>
      <c r="J8" s="1">
        <v>5</v>
      </c>
      <c r="K8" s="1">
        <v>5</v>
      </c>
      <c r="L8" s="1"/>
      <c r="M8" s="1">
        <v>2</v>
      </c>
      <c r="N8" s="1">
        <f>_xlfn.IFNA(VLOOKUP(Tabel24634[[#This Row],[Afd2: Finale]],PointSystem[],4,0),0)</f>
        <v>196</v>
      </c>
      <c r="O8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478</v>
      </c>
      <c r="P8" s="2">
        <v>5</v>
      </c>
      <c r="Q8" s="1">
        <v>5</v>
      </c>
      <c r="R8" s="1">
        <v>5</v>
      </c>
      <c r="S8" s="1"/>
      <c r="T8" s="1">
        <v>5</v>
      </c>
      <c r="U8" s="1">
        <f>_xlfn.IFNA(VLOOKUP(Tabel24634[[#This Row],[Afd3: Finale]],PointSystem[],4,0),0)</f>
        <v>188</v>
      </c>
      <c r="V8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470</v>
      </c>
      <c r="W8" s="2">
        <v>6</v>
      </c>
      <c r="X8" s="1">
        <v>5</v>
      </c>
      <c r="Y8" s="1">
        <v>5</v>
      </c>
      <c r="Z8" s="1"/>
      <c r="AA8" s="1">
        <v>4</v>
      </c>
      <c r="AB8" s="1">
        <f>_xlfn.IFNA(VLOOKUP(Tabel24634[[#This Row],[Afd4: Finale]],PointSystem[],4,0),0)</f>
        <v>190</v>
      </c>
      <c r="AC8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471</v>
      </c>
      <c r="AD8" s="1">
        <f>Tabel24634[[#This Row],[Afd 1: Total]]+Tabel24634[[#This Row],[Afd 2: Total]]+Tabel24634[[#This Row],[Afd 3: Total]]+Tabel24634[[#This Row],[Afd 4: Total]]</f>
        <v>1893</v>
      </c>
      <c r="AE8" s="18">
        <v>470</v>
      </c>
      <c r="AF8" s="17">
        <f>Tabel24634[[#This Row],[TOTAL]]-Tabel24634[[#This Row],[Fratræk]]</f>
        <v>1423</v>
      </c>
      <c r="AG8" s="21">
        <v>5</v>
      </c>
    </row>
    <row r="9" spans="1:33" x14ac:dyDescent="0.35">
      <c r="A9" s="1" t="s">
        <v>14</v>
      </c>
      <c r="B9" s="2">
        <v>4</v>
      </c>
      <c r="C9" s="1">
        <v>4</v>
      </c>
      <c r="D9" s="1">
        <v>5</v>
      </c>
      <c r="E9" s="1"/>
      <c r="F9" s="1">
        <v>4</v>
      </c>
      <c r="G9" s="1">
        <f>_xlfn.IFNA(VLOOKUP(Tabel24634[[#This Row],[Afd1: Finale]],PointSystem[],4,0),0)</f>
        <v>190</v>
      </c>
      <c r="H9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474</v>
      </c>
      <c r="I9" s="2"/>
      <c r="J9" s="1"/>
      <c r="K9" s="1"/>
      <c r="L9" s="1"/>
      <c r="M9" s="1"/>
      <c r="N9" s="1">
        <f>_xlfn.IFNA(VLOOKUP(Tabel24634[[#This Row],[Afd2: Finale]],PointSystem[],4,0),0)</f>
        <v>0</v>
      </c>
      <c r="O9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9" s="2"/>
      <c r="Q9" s="1"/>
      <c r="R9" s="1"/>
      <c r="S9" s="1"/>
      <c r="T9" s="1"/>
      <c r="U9" s="1">
        <f>_xlfn.IFNA(VLOOKUP(Tabel24634[[#This Row],[Afd3: Finale]],PointSystem[],4,0),0)</f>
        <v>0</v>
      </c>
      <c r="V9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9" s="2"/>
      <c r="X9" s="1"/>
      <c r="Y9" s="1"/>
      <c r="Z9" s="1"/>
      <c r="AA9" s="1"/>
      <c r="AB9" s="1">
        <f>_xlfn.IFNA(VLOOKUP(Tabel24634[[#This Row],[Afd4: Finale]],PointSystem[],4,0),0)</f>
        <v>0</v>
      </c>
      <c r="AC9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9" s="1">
        <f>Tabel24634[[#This Row],[Afd 1: Total]]+Tabel24634[[#This Row],[Afd 2: Total]]+Tabel24634[[#This Row],[Afd 3: Total]]+Tabel24634[[#This Row],[Afd 4: Total]]</f>
        <v>474</v>
      </c>
      <c r="AE9" s="18">
        <v>0</v>
      </c>
      <c r="AF9" s="17">
        <f>Tabel24634[[#This Row],[TOTAL]]-Tabel24634[[#This Row],[Fratræk]]</f>
        <v>474</v>
      </c>
      <c r="AG9" s="21">
        <v>6</v>
      </c>
    </row>
    <row r="10" spans="1:33" x14ac:dyDescent="0.35">
      <c r="A10" s="1" t="s">
        <v>66</v>
      </c>
      <c r="B10" s="2"/>
      <c r="C10" s="1"/>
      <c r="D10" s="1"/>
      <c r="E10" s="1"/>
      <c r="F10" s="1"/>
      <c r="G10" s="1">
        <f>_xlfn.IFNA(VLOOKUP(Tabel24634[[#This Row],[Afd1: Finale]],PointSystem[],4,0),0)</f>
        <v>0</v>
      </c>
      <c r="H10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0" s="2"/>
      <c r="J10" s="1"/>
      <c r="K10" s="1"/>
      <c r="L10" s="1"/>
      <c r="M10" s="1"/>
      <c r="N10" s="1">
        <f>_xlfn.IFNA(VLOOKUP(Tabel24634[[#This Row],[Afd2: Finale]],PointSystem[],4,0),0)</f>
        <v>0</v>
      </c>
      <c r="O10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0" s="2"/>
      <c r="Q10" s="1"/>
      <c r="R10" s="1"/>
      <c r="S10" s="1"/>
      <c r="T10" s="1"/>
      <c r="U10" s="1">
        <f>_xlfn.IFNA(VLOOKUP(Tabel24634[[#This Row],[Afd3: Finale]],PointSystem[],4,0),0)</f>
        <v>0</v>
      </c>
      <c r="V10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0" s="2">
        <v>7</v>
      </c>
      <c r="X10" s="1">
        <v>6</v>
      </c>
      <c r="Y10" s="1">
        <v>6</v>
      </c>
      <c r="Z10" s="1"/>
      <c r="AA10" s="1">
        <v>7</v>
      </c>
      <c r="AB10" s="1">
        <f>_xlfn.IFNA(VLOOKUP(Tabel24634[[#This Row],[Afd4: Finale]],PointSystem[],4,0),0)</f>
        <v>184</v>
      </c>
      <c r="AC10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462</v>
      </c>
      <c r="AD10" s="1">
        <f>Tabel24634[[#This Row],[Afd 1: Total]]+Tabel24634[[#This Row],[Afd 2: Total]]+Tabel24634[[#This Row],[Afd 3: Total]]+Tabel24634[[#This Row],[Afd 4: Total]]</f>
        <v>462</v>
      </c>
      <c r="AE10" s="18">
        <v>0</v>
      </c>
      <c r="AF10" s="17">
        <f>Tabel24634[[#This Row],[TOTAL]]-Tabel24634[[#This Row],[Fratræk]]</f>
        <v>462</v>
      </c>
      <c r="AG10" s="21">
        <v>7</v>
      </c>
    </row>
    <row r="11" spans="1:33" x14ac:dyDescent="0.35">
      <c r="A11" s="1" t="s">
        <v>67</v>
      </c>
      <c r="B11" s="2"/>
      <c r="C11" s="1"/>
      <c r="D11" s="1"/>
      <c r="E11" s="1"/>
      <c r="F11" s="1"/>
      <c r="G11" s="1">
        <f>_xlfn.IFNA(VLOOKUP(Tabel24634[[#This Row],[Afd1: Finale]],PointSystem[],4,0),0)</f>
        <v>0</v>
      </c>
      <c r="H11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1" s="2"/>
      <c r="J11" s="1"/>
      <c r="K11" s="1"/>
      <c r="L11" s="1"/>
      <c r="M11" s="1"/>
      <c r="N11" s="1">
        <f>_xlfn.IFNA(VLOOKUP(Tabel24634[[#This Row],[Afd2: Finale]],PointSystem[],4,0),0)</f>
        <v>0</v>
      </c>
      <c r="O11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1" s="2"/>
      <c r="Q11" s="1"/>
      <c r="R11" s="1"/>
      <c r="S11" s="1"/>
      <c r="T11" s="1"/>
      <c r="U11" s="1">
        <f>_xlfn.IFNA(VLOOKUP(Tabel24634[[#This Row],[Afd3: Finale]],PointSystem[],4,0),0)</f>
        <v>0</v>
      </c>
      <c r="V11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1" s="2">
        <v>8</v>
      </c>
      <c r="X11" s="1">
        <v>7</v>
      </c>
      <c r="Y11" s="1">
        <v>7</v>
      </c>
      <c r="Z11" s="1"/>
      <c r="AA11" s="1">
        <v>6</v>
      </c>
      <c r="AB11" s="1">
        <f>_xlfn.IFNA(VLOOKUP(Tabel24634[[#This Row],[Afd4: Finale]],PointSystem[],4,0),0)</f>
        <v>186</v>
      </c>
      <c r="AC11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461</v>
      </c>
      <c r="AD11" s="1">
        <f>Tabel24634[[#This Row],[Afd 1: Total]]+Tabel24634[[#This Row],[Afd 2: Total]]+Tabel24634[[#This Row],[Afd 3: Total]]+Tabel24634[[#This Row],[Afd 4: Total]]</f>
        <v>461</v>
      </c>
      <c r="AE11" s="18">
        <v>0</v>
      </c>
      <c r="AF11" s="17">
        <f>Tabel24634[[#This Row],[TOTAL]]-Tabel24634[[#This Row],[Fratræk]]</f>
        <v>461</v>
      </c>
      <c r="AG11" s="21">
        <v>8</v>
      </c>
    </row>
    <row r="12" spans="1:33" x14ac:dyDescent="0.35">
      <c r="A12" s="1" t="s">
        <v>65</v>
      </c>
      <c r="B12" s="2"/>
      <c r="C12" s="1"/>
      <c r="D12" s="1"/>
      <c r="E12" s="1"/>
      <c r="F12" s="1"/>
      <c r="G12" s="1">
        <f>_xlfn.IFNA(VLOOKUP(Tabel24634[[#This Row],[Afd1: Finale]],PointSystem[],4,0),0)</f>
        <v>0</v>
      </c>
      <c r="H12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2" s="2"/>
      <c r="J12" s="1"/>
      <c r="K12" s="1"/>
      <c r="L12" s="1"/>
      <c r="M12" s="1"/>
      <c r="N12" s="1">
        <f>_xlfn.IFNA(VLOOKUP(Tabel24634[[#This Row],[Afd2: Finale]],PointSystem[],4,0),0)</f>
        <v>0</v>
      </c>
      <c r="O12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2" s="2"/>
      <c r="Q12" s="1"/>
      <c r="R12" s="1"/>
      <c r="S12" s="1"/>
      <c r="T12" s="1"/>
      <c r="U12" s="1">
        <f>_xlfn.IFNA(VLOOKUP(Tabel24634[[#This Row],[Afd3: Finale]],PointSystem[],4,0),0)</f>
        <v>0</v>
      </c>
      <c r="V12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2" s="2"/>
      <c r="X12" s="1"/>
      <c r="Y12" s="1"/>
      <c r="Z12" s="1"/>
      <c r="AA12" s="1"/>
      <c r="AB12" s="1">
        <f>_xlfn.IFNA(VLOOKUP(Tabel24634[[#This Row],[Afd4: Finale]],PointSystem[],4,0),0)</f>
        <v>0</v>
      </c>
      <c r="AC12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2" s="1">
        <f>Tabel24634[[#This Row],[Afd 1: Total]]+Tabel24634[[#This Row],[Afd 2: Total]]+Tabel24634[[#This Row],[Afd 3: Total]]+Tabel24634[[#This Row],[Afd 4: Total]]</f>
        <v>0</v>
      </c>
      <c r="AE12" s="18">
        <v>0</v>
      </c>
      <c r="AF12" s="17">
        <f>Tabel24634[[#This Row],[TOTAL]]-Tabel24634[[#This Row],[Fratræk]]</f>
        <v>0</v>
      </c>
      <c r="AG12" s="21">
        <v>9</v>
      </c>
    </row>
    <row r="13" spans="1:33" x14ac:dyDescent="0.35">
      <c r="A13" s="1"/>
      <c r="B13" s="2"/>
      <c r="C13" s="1"/>
      <c r="D13" s="1"/>
      <c r="E13" s="1"/>
      <c r="F13" s="1"/>
      <c r="G13" s="1">
        <f>_xlfn.IFNA(VLOOKUP(Tabel24634[[#This Row],[Afd1: Finale]],PointSystem[],4,0),0)</f>
        <v>0</v>
      </c>
      <c r="H13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3" s="2"/>
      <c r="J13" s="1"/>
      <c r="K13" s="1"/>
      <c r="L13" s="1"/>
      <c r="M13" s="1"/>
      <c r="N13" s="1">
        <f>_xlfn.IFNA(VLOOKUP(Tabel24634[[#This Row],[Afd2: Finale]],PointSystem[],4,0),0)</f>
        <v>0</v>
      </c>
      <c r="O13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3" s="2"/>
      <c r="Q13" s="1"/>
      <c r="R13" s="1"/>
      <c r="S13" s="1"/>
      <c r="T13" s="1"/>
      <c r="U13" s="1">
        <f>_xlfn.IFNA(VLOOKUP(Tabel24634[[#This Row],[Afd3: Finale]],PointSystem[],4,0),0)</f>
        <v>0</v>
      </c>
      <c r="V13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3" s="2"/>
      <c r="X13" s="1"/>
      <c r="Y13" s="1"/>
      <c r="Z13" s="1"/>
      <c r="AA13" s="1"/>
      <c r="AB13" s="1">
        <f>_xlfn.IFNA(VLOOKUP(Tabel24634[[#This Row],[Afd4: Finale]],PointSystem[],4,0),0)</f>
        <v>0</v>
      </c>
      <c r="AC13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3" s="1">
        <f>Tabel24634[[#This Row],[Afd 1: Total]]+Tabel24634[[#This Row],[Afd 2: Total]]+Tabel24634[[#This Row],[Afd 3: Total]]+Tabel24634[[#This Row],[Afd 4: Total]]</f>
        <v>0</v>
      </c>
      <c r="AE13" s="18"/>
      <c r="AF13" s="17">
        <f>Tabel24634[[#This Row],[TOTAL]]-Tabel24634[[#This Row],[Fratræk]]</f>
        <v>0</v>
      </c>
      <c r="AG13" s="21">
        <v>10</v>
      </c>
    </row>
    <row r="14" spans="1:33" x14ac:dyDescent="0.35">
      <c r="A14" s="1"/>
      <c r="B14" s="2"/>
      <c r="C14" s="1"/>
      <c r="D14" s="1"/>
      <c r="E14" s="1"/>
      <c r="F14" s="1"/>
      <c r="G14" s="1">
        <f>_xlfn.IFNA(VLOOKUP(Tabel24634[[#This Row],[Afd1: Finale]],PointSystem[],4,0),0)</f>
        <v>0</v>
      </c>
      <c r="H14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4" s="2"/>
      <c r="J14" s="1"/>
      <c r="K14" s="1"/>
      <c r="L14" s="1"/>
      <c r="M14" s="1"/>
      <c r="N14" s="1">
        <f>_xlfn.IFNA(VLOOKUP(Tabel24634[[#This Row],[Afd2: Finale]],PointSystem[],4,0),0)</f>
        <v>0</v>
      </c>
      <c r="O14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4" s="2"/>
      <c r="Q14" s="1"/>
      <c r="R14" s="1"/>
      <c r="S14" s="1"/>
      <c r="T14" s="1"/>
      <c r="U14" s="1">
        <f>_xlfn.IFNA(VLOOKUP(Tabel24634[[#This Row],[Afd3: Finale]],PointSystem[],4,0),0)</f>
        <v>0</v>
      </c>
      <c r="V14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4" s="2"/>
      <c r="X14" s="1"/>
      <c r="Y14" s="1"/>
      <c r="Z14" s="1"/>
      <c r="AA14" s="1"/>
      <c r="AB14" s="1">
        <f>_xlfn.IFNA(VLOOKUP(Tabel24634[[#This Row],[Afd4: Finale]],PointSystem[],4,0),0)</f>
        <v>0</v>
      </c>
      <c r="AC14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4" s="1">
        <f>Tabel24634[[#This Row],[Afd 1: Total]]+Tabel24634[[#This Row],[Afd 2: Total]]+Tabel24634[[#This Row],[Afd 3: Total]]+Tabel24634[[#This Row],[Afd 4: Total]]</f>
        <v>0</v>
      </c>
      <c r="AE14" s="18"/>
      <c r="AF14" s="17">
        <f>Tabel24634[[#This Row],[TOTAL]]-Tabel24634[[#This Row],[Fratræk]]</f>
        <v>0</v>
      </c>
      <c r="AG14" s="21">
        <v>11</v>
      </c>
    </row>
    <row r="15" spans="1:33" x14ac:dyDescent="0.35">
      <c r="A15" s="1"/>
      <c r="B15" s="2"/>
      <c r="C15" s="1"/>
      <c r="D15" s="1"/>
      <c r="E15" s="1"/>
      <c r="F15" s="1"/>
      <c r="G15" s="1">
        <f>_xlfn.IFNA(VLOOKUP(Tabel24634[[#This Row],[Afd1: Finale]],PointSystem[],4,0),0)</f>
        <v>0</v>
      </c>
      <c r="H15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5" s="2"/>
      <c r="J15" s="1"/>
      <c r="K15" s="1"/>
      <c r="L15" s="1"/>
      <c r="M15" s="1"/>
      <c r="N15" s="1">
        <f>_xlfn.IFNA(VLOOKUP(Tabel24634[[#This Row],[Afd2: Finale]],PointSystem[],4,0),0)</f>
        <v>0</v>
      </c>
      <c r="O15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5" s="2"/>
      <c r="Q15" s="1"/>
      <c r="R15" s="1"/>
      <c r="S15" s="1"/>
      <c r="T15" s="1"/>
      <c r="U15" s="1">
        <f>_xlfn.IFNA(VLOOKUP(Tabel24634[[#This Row],[Afd3: Finale]],PointSystem[],4,0),0)</f>
        <v>0</v>
      </c>
      <c r="V15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5" s="2"/>
      <c r="X15" s="1"/>
      <c r="Y15" s="1"/>
      <c r="Z15" s="1"/>
      <c r="AA15" s="1"/>
      <c r="AB15" s="1">
        <f>_xlfn.IFNA(VLOOKUP(Tabel24634[[#This Row],[Afd4: Finale]],PointSystem[],4,0),0)</f>
        <v>0</v>
      </c>
      <c r="AC15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5" s="1">
        <f>Tabel24634[[#This Row],[Afd 1: Total]]+Tabel24634[[#This Row],[Afd 2: Total]]+Tabel24634[[#This Row],[Afd 3: Total]]+Tabel24634[[#This Row],[Afd 4: Total]]</f>
        <v>0</v>
      </c>
      <c r="AE15" s="18"/>
      <c r="AF15" s="17">
        <f>Tabel24634[[#This Row],[TOTAL]]-Tabel24634[[#This Row],[Fratræk]]</f>
        <v>0</v>
      </c>
      <c r="AG15" s="21">
        <v>12</v>
      </c>
    </row>
    <row r="16" spans="1:33" x14ac:dyDescent="0.35">
      <c r="A16" s="1"/>
      <c r="B16" s="2"/>
      <c r="C16" s="1"/>
      <c r="D16" s="1"/>
      <c r="E16" s="1"/>
      <c r="F16" s="1"/>
      <c r="G16" s="1">
        <f>_xlfn.IFNA(VLOOKUP(Tabel24634[[#This Row],[Afd1: Finale]],PointSystem[],4,0),0)</f>
        <v>0</v>
      </c>
      <c r="H16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6" s="2"/>
      <c r="J16" s="1"/>
      <c r="K16" s="1"/>
      <c r="L16" s="1"/>
      <c r="M16" s="1"/>
      <c r="N16" s="1">
        <f>_xlfn.IFNA(VLOOKUP(Tabel24634[[#This Row],[Afd2: Finale]],PointSystem[],4,0),0)</f>
        <v>0</v>
      </c>
      <c r="O16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6" s="2"/>
      <c r="Q16" s="1"/>
      <c r="R16" s="1"/>
      <c r="S16" s="1"/>
      <c r="T16" s="1"/>
      <c r="U16" s="1">
        <f>_xlfn.IFNA(VLOOKUP(Tabel24634[[#This Row],[Afd3: Finale]],PointSystem[],4,0),0)</f>
        <v>0</v>
      </c>
      <c r="V16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6" s="2"/>
      <c r="X16" s="1"/>
      <c r="Y16" s="1"/>
      <c r="Z16" s="1"/>
      <c r="AA16" s="1"/>
      <c r="AB16" s="1">
        <f>_xlfn.IFNA(VLOOKUP(Tabel24634[[#This Row],[Afd4: Finale]],PointSystem[],4,0),0)</f>
        <v>0</v>
      </c>
      <c r="AC16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6" s="1">
        <f>Tabel24634[[#This Row],[Afd 1: Total]]+Tabel24634[[#This Row],[Afd 2: Total]]+Tabel24634[[#This Row],[Afd 3: Total]]+Tabel24634[[#This Row],[Afd 4: Total]]</f>
        <v>0</v>
      </c>
      <c r="AE16" s="18"/>
      <c r="AF16" s="17">
        <f>Tabel24634[[#This Row],[TOTAL]]-Tabel24634[[#This Row],[Fratræk]]</f>
        <v>0</v>
      </c>
      <c r="AG16" s="21">
        <v>13</v>
      </c>
    </row>
    <row r="17" spans="1:33" x14ac:dyDescent="0.35">
      <c r="A17" s="1"/>
      <c r="B17" s="2"/>
      <c r="C17" s="1"/>
      <c r="D17" s="1"/>
      <c r="E17" s="1"/>
      <c r="F17" s="1"/>
      <c r="G17" s="1">
        <f>_xlfn.IFNA(VLOOKUP(Tabel24634[[#This Row],[Afd1: Finale]],PointSystem[],4,0),0)</f>
        <v>0</v>
      </c>
      <c r="H17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7" s="2"/>
      <c r="J17" s="1"/>
      <c r="K17" s="1"/>
      <c r="L17" s="1"/>
      <c r="M17" s="1"/>
      <c r="N17" s="1">
        <f>_xlfn.IFNA(VLOOKUP(Tabel24634[[#This Row],[Afd2: Finale]],PointSystem[],4,0),0)</f>
        <v>0</v>
      </c>
      <c r="O17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7" s="2"/>
      <c r="Q17" s="1"/>
      <c r="R17" s="1"/>
      <c r="S17" s="1"/>
      <c r="T17" s="1"/>
      <c r="U17" s="1">
        <f>_xlfn.IFNA(VLOOKUP(Tabel24634[[#This Row],[Afd3: Finale]],PointSystem[],4,0),0)</f>
        <v>0</v>
      </c>
      <c r="V17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7" s="2"/>
      <c r="X17" s="1"/>
      <c r="Y17" s="1"/>
      <c r="Z17" s="1"/>
      <c r="AA17" s="1"/>
      <c r="AB17" s="1">
        <f>_xlfn.IFNA(VLOOKUP(Tabel24634[[#This Row],[Afd4: Finale]],PointSystem[],4,0),0)</f>
        <v>0</v>
      </c>
      <c r="AC17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7" s="1">
        <f>Tabel24634[[#This Row],[Afd 1: Total]]+Tabel24634[[#This Row],[Afd 2: Total]]+Tabel24634[[#This Row],[Afd 3: Total]]+Tabel24634[[#This Row],[Afd 4: Total]]</f>
        <v>0</v>
      </c>
      <c r="AE17" s="18"/>
      <c r="AF17" s="17">
        <f>Tabel24634[[#This Row],[TOTAL]]-Tabel24634[[#This Row],[Fratræk]]</f>
        <v>0</v>
      </c>
      <c r="AG17" s="21">
        <v>14</v>
      </c>
    </row>
    <row r="18" spans="1:33" x14ac:dyDescent="0.35">
      <c r="A18" s="1"/>
      <c r="B18" s="2"/>
      <c r="C18" s="1"/>
      <c r="D18" s="1"/>
      <c r="E18" s="1"/>
      <c r="F18" s="1"/>
      <c r="G18" s="1">
        <f>_xlfn.IFNA(VLOOKUP(Tabel24634[[#This Row],[Afd1: Finale]],PointSystem[],4,0),0)</f>
        <v>0</v>
      </c>
      <c r="H18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8" s="2"/>
      <c r="J18" s="1"/>
      <c r="K18" s="1"/>
      <c r="L18" s="1"/>
      <c r="M18" s="1"/>
      <c r="N18" s="1">
        <f>_xlfn.IFNA(VLOOKUP(Tabel24634[[#This Row],[Afd2: Finale]],PointSystem[],4,0),0)</f>
        <v>0</v>
      </c>
      <c r="O18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8" s="2"/>
      <c r="Q18" s="1"/>
      <c r="R18" s="1"/>
      <c r="S18" s="1"/>
      <c r="T18" s="1"/>
      <c r="U18" s="1">
        <f>_xlfn.IFNA(VLOOKUP(Tabel24634[[#This Row],[Afd3: Finale]],PointSystem[],4,0),0)</f>
        <v>0</v>
      </c>
      <c r="V18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8" s="2"/>
      <c r="X18" s="1"/>
      <c r="Y18" s="1"/>
      <c r="Z18" s="1"/>
      <c r="AA18" s="1"/>
      <c r="AB18" s="1">
        <f>_xlfn.IFNA(VLOOKUP(Tabel24634[[#This Row],[Afd4: Finale]],PointSystem[],4,0),0)</f>
        <v>0</v>
      </c>
      <c r="AC18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8" s="1">
        <f>Tabel24634[[#This Row],[Afd 1: Total]]+Tabel24634[[#This Row],[Afd 2: Total]]+Tabel24634[[#This Row],[Afd 3: Total]]+Tabel24634[[#This Row],[Afd 4: Total]]</f>
        <v>0</v>
      </c>
      <c r="AE18" s="18"/>
      <c r="AF18" s="17">
        <f>Tabel24634[[#This Row],[TOTAL]]-Tabel24634[[#This Row],[Fratræk]]</f>
        <v>0</v>
      </c>
      <c r="AG18" s="21">
        <v>15</v>
      </c>
    </row>
    <row r="19" spans="1:33" x14ac:dyDescent="0.35">
      <c r="A19" s="1"/>
      <c r="B19" s="2"/>
      <c r="C19" s="1"/>
      <c r="D19" s="1"/>
      <c r="E19" s="1"/>
      <c r="F19" s="1"/>
      <c r="G19" s="1">
        <f>_xlfn.IFNA(VLOOKUP(Tabel24634[[#This Row],[Afd1: Finale]],PointSystem[],4,0),0)</f>
        <v>0</v>
      </c>
      <c r="H19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19" s="2"/>
      <c r="J19" s="1"/>
      <c r="K19" s="1"/>
      <c r="L19" s="1"/>
      <c r="M19" s="1"/>
      <c r="N19" s="1">
        <f>_xlfn.IFNA(VLOOKUP(Tabel24634[[#This Row],[Afd2: Finale]],PointSystem[],4,0),0)</f>
        <v>0</v>
      </c>
      <c r="O19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19" s="2"/>
      <c r="Q19" s="1"/>
      <c r="R19" s="1"/>
      <c r="S19" s="1"/>
      <c r="T19" s="1"/>
      <c r="U19" s="1">
        <f>_xlfn.IFNA(VLOOKUP(Tabel24634[[#This Row],[Afd3: Finale]],PointSystem[],4,0),0)</f>
        <v>0</v>
      </c>
      <c r="V19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19" s="2"/>
      <c r="X19" s="1"/>
      <c r="Y19" s="1"/>
      <c r="Z19" s="1"/>
      <c r="AA19" s="1"/>
      <c r="AB19" s="1">
        <f>_xlfn.IFNA(VLOOKUP(Tabel24634[[#This Row],[Afd4: Finale]],PointSystem[],4,0),0)</f>
        <v>0</v>
      </c>
      <c r="AC19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19" s="1">
        <f>Tabel24634[[#This Row],[Afd 1: Total]]+Tabel24634[[#This Row],[Afd 2: Total]]+Tabel24634[[#This Row],[Afd 3: Total]]+Tabel24634[[#This Row],[Afd 4: Total]]</f>
        <v>0</v>
      </c>
      <c r="AE19" s="18"/>
      <c r="AF19" s="17">
        <f>Tabel24634[[#This Row],[TOTAL]]-Tabel24634[[#This Row],[Fratræk]]</f>
        <v>0</v>
      </c>
      <c r="AG19" s="21">
        <v>16</v>
      </c>
    </row>
    <row r="20" spans="1:33" x14ac:dyDescent="0.35">
      <c r="A20" s="1"/>
      <c r="B20" s="2"/>
      <c r="C20" s="1"/>
      <c r="D20" s="1"/>
      <c r="E20" s="1"/>
      <c r="F20" s="1"/>
      <c r="G20" s="1">
        <f>_xlfn.IFNA(VLOOKUP(Tabel24634[[#This Row],[Afd1: Finale]],PointSystem[],4,0),0)</f>
        <v>0</v>
      </c>
      <c r="H20" s="10">
        <f>VLOOKUP(Tabel24634[[#This Row],[Afd1: Tidtagning]],PointSystem[],2,0)+VLOOKUP(Tabel24634[[#This Row],[Afd1: Heat 1]],PointSystem[],2,0)+VLOOKUP(Tabel24634[[#This Row],[Afd1: Pre finale]],PointSystem[],2,0)+VLOOKUP(Tabel24634[[#This Row],[Afd1: ekstra heat]],PointSystem[],2,0)+VLOOKUP(Tabel24634[[#This Row],[Afd1: Finale]],PointSystem[],4,0)</f>
        <v>0</v>
      </c>
      <c r="I20" s="2"/>
      <c r="J20" s="1"/>
      <c r="K20" s="1"/>
      <c r="L20" s="1"/>
      <c r="M20" s="1"/>
      <c r="N20" s="1">
        <f>_xlfn.IFNA(VLOOKUP(Tabel24634[[#This Row],[Afd2: Finale]],PointSystem[],4,0),0)</f>
        <v>0</v>
      </c>
      <c r="O20" s="1">
        <f>VLOOKUP(Tabel24634[[#This Row],[Afd2: Tidtagning]],PointSystem[],2,0)+VLOOKUP(Tabel24634[[#This Row],[Afd2: Heat 1]],PointSystem[],2,0)+VLOOKUP(Tabel24634[[#This Row],[Afd2: Pre finale]],PointSystem[],2,0)+VLOOKUP(Tabel24634[[#This Row],[Afd2: ekstra heat]],PointSystem[],2,0)+VLOOKUP(Tabel24634[[#This Row],[Afd2: Finale]],PointSystem[],4,0)</f>
        <v>0</v>
      </c>
      <c r="P20" s="2"/>
      <c r="Q20" s="1"/>
      <c r="R20" s="1"/>
      <c r="S20" s="1"/>
      <c r="T20" s="1"/>
      <c r="U20" s="1">
        <f>_xlfn.IFNA(VLOOKUP(Tabel24634[[#This Row],[Afd3: Finale]],PointSystem[],4,0),0)</f>
        <v>0</v>
      </c>
      <c r="V20" s="1">
        <f>VLOOKUP(Tabel24634[[#This Row],[Afd3: Tidtagning]],PointSystem[],2,0)+VLOOKUP(Tabel24634[[#This Row],[Afd3: Heat 1]],PointSystem[],2,0)+VLOOKUP(Tabel24634[[#This Row],[Afd3: Pre finale]],PointSystem[],2,0)+VLOOKUP(Tabel24634[[#This Row],[Afd3: ekstra heat]],PointSystem[],2,0)+VLOOKUP(Tabel24634[[#This Row],[Afd3: Finale]],PointSystem[],4,0)</f>
        <v>0</v>
      </c>
      <c r="W20" s="2"/>
      <c r="X20" s="1"/>
      <c r="Y20" s="1"/>
      <c r="Z20" s="1"/>
      <c r="AA20" s="1"/>
      <c r="AB20" s="1">
        <f>_xlfn.IFNA(VLOOKUP(Tabel24634[[#This Row],[Afd4: Finale]],PointSystem[],4,0),0)</f>
        <v>0</v>
      </c>
      <c r="AC20" s="1">
        <f>VLOOKUP(Tabel24634[[#This Row],[Afd4: Tidtagning]],PointSystem[],2,0)+VLOOKUP(Tabel24634[[#This Row],[Afd4: Heat 1]],PointSystem[],2,0)+VLOOKUP(Tabel24634[[#This Row],[Afd4: Pre finale]],PointSystem[],2,0)+VLOOKUP(Tabel24634[[#This Row],[Afd4: ekstra heat]],PointSystem[],2,0)+VLOOKUP(Tabel24634[[#This Row],[Afd4: Finale]],PointSystem[],4,0)</f>
        <v>0</v>
      </c>
      <c r="AD20" s="1">
        <f>Tabel24634[[#This Row],[Afd 1: Total]]+Tabel24634[[#This Row],[Afd 2: Total]]+Tabel24634[[#This Row],[Afd 3: Total]]+Tabel24634[[#This Row],[Afd 4: Total]]</f>
        <v>0</v>
      </c>
      <c r="AE20" s="18"/>
      <c r="AF20" s="17">
        <f>Tabel24634[[#This Row],[TOTAL]]-Tabel24634[[#This Row],[Fratræk]]</f>
        <v>0</v>
      </c>
      <c r="AG20" s="21">
        <v>17</v>
      </c>
    </row>
  </sheetData>
  <mergeCells count="4">
    <mergeCell ref="B2:H2"/>
    <mergeCell ref="I2:O2"/>
    <mergeCell ref="P2:V2"/>
    <mergeCell ref="W2:AC2"/>
  </mergeCells>
  <pageMargins left="0.7" right="0.7" top="0.75" bottom="0.75" header="0.3" footer="0.3"/>
  <pageSetup paperSize="9" scale="4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Point system</vt:lpstr>
      <vt:lpstr>Pointberegning 60kg</vt:lpstr>
      <vt:lpstr>Pointberegning 80kg</vt:lpstr>
      <vt:lpstr>Pointberegning 100+Kg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Brobak</dc:creator>
  <cp:lastModifiedBy>Morten Hansen</cp:lastModifiedBy>
  <cp:lastPrinted>2026-10-11T17:04:30Z</cp:lastPrinted>
  <dcterms:created xsi:type="dcterms:W3CDTF">2024-05-07T06:54:41Z</dcterms:created>
  <dcterms:modified xsi:type="dcterms:W3CDTF">2026-10-11T18:33:30Z</dcterms:modified>
</cp:coreProperties>
</file>